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ca\Documents\Documents\000 Cold ironning\0 CEF\200 Marco normativo y técnico OPPE\IDOM Criterios de calidad equipos OPS\20210611_Criterios OPS_IDOM\"/>
    </mc:Choice>
  </mc:AlternateContent>
  <xr:revisionPtr revIDLastSave="0" documentId="13_ncr:1_{63BCC6EC-0B69-4696-92A7-2E3BC88434B0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Mínimos" sheetId="5" r:id="rId1"/>
    <sheet name="Valorables - General" sheetId="1" r:id="rId2"/>
    <sheet name="Valorables - Sub1" sheetId="3" r:id="rId3"/>
    <sheet name="Valorables - Sub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" l="1"/>
  <c r="R21" i="1"/>
  <c r="J5" i="4"/>
  <c r="K5" i="4"/>
  <c r="L5" i="4"/>
  <c r="J6" i="4"/>
  <c r="K6" i="4"/>
  <c r="L6" i="4"/>
  <c r="J7" i="4"/>
  <c r="K7" i="4"/>
  <c r="L7" i="4"/>
  <c r="J8" i="4"/>
  <c r="K8" i="4"/>
  <c r="L8" i="4"/>
  <c r="J9" i="4"/>
  <c r="K9" i="4"/>
  <c r="L9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J17" i="4"/>
  <c r="K17" i="4"/>
  <c r="L17" i="4"/>
  <c r="J18" i="4"/>
  <c r="K18" i="4"/>
  <c r="L18" i="4"/>
  <c r="J19" i="4"/>
  <c r="K19" i="4"/>
  <c r="L19" i="4"/>
  <c r="J20" i="4"/>
  <c r="K20" i="4"/>
  <c r="L20" i="4"/>
  <c r="J21" i="4"/>
  <c r="K21" i="4"/>
  <c r="L21" i="4"/>
  <c r="J22" i="4"/>
  <c r="K22" i="4"/>
  <c r="L22" i="4"/>
  <c r="J23" i="4"/>
  <c r="K23" i="4"/>
  <c r="L23" i="4"/>
  <c r="J24" i="4"/>
  <c r="K24" i="4"/>
  <c r="L24" i="4"/>
  <c r="J25" i="4"/>
  <c r="K25" i="4"/>
  <c r="L25" i="4"/>
  <c r="J26" i="4"/>
  <c r="K26" i="4"/>
  <c r="L26" i="4"/>
  <c r="J27" i="4"/>
  <c r="K27" i="4"/>
  <c r="L27" i="4"/>
  <c r="J28" i="4"/>
  <c r="K28" i="4"/>
  <c r="L28" i="4"/>
  <c r="J29" i="4"/>
  <c r="K29" i="4"/>
  <c r="L29" i="4"/>
  <c r="J30" i="4"/>
  <c r="K30" i="4"/>
  <c r="L30" i="4"/>
  <c r="J31" i="4"/>
  <c r="K31" i="4"/>
  <c r="L31" i="4"/>
  <c r="J32" i="4"/>
  <c r="K32" i="4"/>
  <c r="L32" i="4"/>
  <c r="J33" i="4"/>
  <c r="K33" i="4"/>
  <c r="L33" i="4"/>
  <c r="J34" i="4"/>
  <c r="K34" i="4"/>
  <c r="L34" i="4"/>
  <c r="J35" i="4"/>
  <c r="K35" i="4"/>
  <c r="L35" i="4"/>
  <c r="J36" i="4"/>
  <c r="K36" i="4"/>
  <c r="L36" i="4"/>
  <c r="J37" i="4"/>
  <c r="K37" i="4"/>
  <c r="L37" i="4"/>
  <c r="J38" i="4"/>
  <c r="K38" i="4"/>
  <c r="L38" i="4"/>
  <c r="J39" i="4"/>
  <c r="K39" i="4"/>
  <c r="L39" i="4"/>
  <c r="J40" i="4"/>
  <c r="K40" i="4"/>
  <c r="L40" i="4"/>
  <c r="J41" i="4"/>
  <c r="K41" i="4"/>
  <c r="L41" i="4"/>
  <c r="J42" i="4"/>
  <c r="K42" i="4"/>
  <c r="L42" i="4"/>
  <c r="J43" i="4"/>
  <c r="K43" i="4"/>
  <c r="L43" i="4"/>
  <c r="J44" i="4"/>
  <c r="K44" i="4"/>
  <c r="L44" i="4"/>
  <c r="J45" i="4"/>
  <c r="K45" i="4"/>
  <c r="L45" i="4"/>
  <c r="J46" i="4"/>
  <c r="K46" i="4"/>
  <c r="L46" i="4"/>
  <c r="J47" i="4"/>
  <c r="K47" i="4"/>
  <c r="L47" i="4"/>
  <c r="J48" i="4"/>
  <c r="K48" i="4"/>
  <c r="L48" i="4"/>
  <c r="J49" i="4"/>
  <c r="J50" i="4"/>
  <c r="K50" i="4"/>
  <c r="L50" i="4"/>
  <c r="J51" i="4"/>
  <c r="K51" i="4"/>
  <c r="L51" i="4"/>
  <c r="J52" i="4"/>
  <c r="K52" i="4"/>
  <c r="L52" i="4"/>
  <c r="J53" i="4"/>
  <c r="K53" i="4"/>
  <c r="L53" i="4"/>
  <c r="J54" i="4"/>
  <c r="K54" i="4"/>
  <c r="L54" i="4"/>
  <c r="J55" i="4"/>
  <c r="K55" i="4"/>
  <c r="L55" i="4"/>
  <c r="J56" i="4"/>
  <c r="K56" i="4"/>
  <c r="L56" i="4"/>
  <c r="J57" i="4"/>
  <c r="J58" i="4"/>
  <c r="K58" i="4"/>
  <c r="L58" i="4"/>
  <c r="J59" i="4"/>
  <c r="K59" i="4"/>
  <c r="L59" i="4"/>
  <c r="J60" i="4"/>
  <c r="K60" i="4"/>
  <c r="L60" i="4"/>
  <c r="J61" i="4"/>
  <c r="K61" i="4"/>
  <c r="L61" i="4"/>
  <c r="J62" i="4"/>
  <c r="K62" i="4"/>
  <c r="L62" i="4"/>
  <c r="J63" i="4"/>
  <c r="K63" i="4"/>
  <c r="L63" i="4"/>
  <c r="J64" i="4"/>
  <c r="K64" i="4"/>
  <c r="L64" i="4"/>
  <c r="J65" i="4"/>
  <c r="K65" i="4"/>
  <c r="L65" i="4"/>
  <c r="J66" i="4"/>
  <c r="K66" i="4"/>
  <c r="L66" i="4"/>
  <c r="J67" i="4"/>
  <c r="K67" i="4"/>
  <c r="L67" i="4"/>
  <c r="J68" i="4"/>
  <c r="K68" i="4"/>
  <c r="L68" i="4"/>
  <c r="J69" i="4"/>
  <c r="K69" i="4"/>
  <c r="L69" i="4"/>
  <c r="J70" i="4"/>
  <c r="K70" i="4"/>
  <c r="L70" i="4"/>
  <c r="J71" i="4"/>
  <c r="K71" i="4"/>
  <c r="L71" i="4"/>
  <c r="J72" i="4"/>
  <c r="K72" i="4"/>
  <c r="L72" i="4"/>
  <c r="J73" i="4"/>
  <c r="K73" i="4"/>
  <c r="L73" i="4"/>
  <c r="J74" i="4"/>
  <c r="K74" i="4"/>
  <c r="L74" i="4"/>
  <c r="J75" i="4"/>
  <c r="K75" i="4"/>
  <c r="L75" i="4"/>
  <c r="J76" i="4"/>
  <c r="K76" i="4"/>
  <c r="L76" i="4"/>
  <c r="J77" i="4"/>
  <c r="K77" i="4"/>
  <c r="L77" i="4"/>
  <c r="J78" i="4"/>
  <c r="K78" i="4"/>
  <c r="L78" i="4"/>
  <c r="J79" i="4"/>
  <c r="K79" i="4"/>
  <c r="L79" i="4"/>
  <c r="J80" i="4"/>
  <c r="K80" i="4"/>
  <c r="L80" i="4"/>
  <c r="J81" i="4"/>
  <c r="J82" i="4"/>
  <c r="K82" i="4"/>
  <c r="L82" i="4"/>
  <c r="J83" i="4"/>
  <c r="J84" i="4"/>
  <c r="J85" i="4"/>
  <c r="J86" i="4"/>
  <c r="K86" i="4"/>
  <c r="L86" i="4"/>
  <c r="J87" i="4"/>
  <c r="K87" i="4"/>
  <c r="L87" i="4"/>
  <c r="J88" i="4"/>
  <c r="K88" i="4"/>
  <c r="L88" i="4"/>
  <c r="J89" i="4"/>
  <c r="K89" i="4"/>
  <c r="L89" i="4"/>
  <c r="J90" i="4"/>
  <c r="K90" i="4"/>
  <c r="L90" i="4"/>
  <c r="J91" i="4"/>
  <c r="K91" i="4"/>
  <c r="L91" i="4"/>
  <c r="J92" i="4"/>
  <c r="K92" i="4"/>
  <c r="L92" i="4"/>
  <c r="J93" i="4"/>
  <c r="K93" i="4"/>
  <c r="L93" i="4"/>
  <c r="J94" i="4"/>
  <c r="J95" i="4"/>
  <c r="J96" i="4"/>
  <c r="L4" i="4"/>
  <c r="K4" i="4"/>
  <c r="J4" i="4"/>
  <c r="J5" i="3"/>
  <c r="K5" i="3"/>
  <c r="L5" i="3"/>
  <c r="J6" i="3"/>
  <c r="K6" i="3"/>
  <c r="L6" i="3"/>
  <c r="J7" i="3"/>
  <c r="K7" i="3"/>
  <c r="L7" i="3"/>
  <c r="J8" i="3"/>
  <c r="K8" i="3"/>
  <c r="L8" i="3"/>
  <c r="J9" i="3"/>
  <c r="K9" i="3"/>
  <c r="L9" i="3"/>
  <c r="J10" i="3"/>
  <c r="K10" i="3"/>
  <c r="L10" i="3"/>
  <c r="J11" i="3"/>
  <c r="K11" i="3"/>
  <c r="L11" i="3"/>
  <c r="J12" i="3"/>
  <c r="K12" i="3"/>
  <c r="L12" i="3"/>
  <c r="J13" i="3"/>
  <c r="K13" i="3"/>
  <c r="L13" i="3"/>
  <c r="J14" i="3"/>
  <c r="K14" i="3"/>
  <c r="L14" i="3"/>
  <c r="J15" i="3"/>
  <c r="K15" i="3"/>
  <c r="L15" i="3"/>
  <c r="J16" i="3"/>
  <c r="K16" i="3"/>
  <c r="L16" i="3"/>
  <c r="J17" i="3"/>
  <c r="K17" i="3"/>
  <c r="L17" i="3"/>
  <c r="J18" i="3"/>
  <c r="K18" i="3"/>
  <c r="L18" i="3"/>
  <c r="J19" i="3"/>
  <c r="K19" i="3"/>
  <c r="L19" i="3"/>
  <c r="J20" i="3"/>
  <c r="K20" i="3"/>
  <c r="L20" i="3"/>
  <c r="J21" i="3"/>
  <c r="K21" i="3"/>
  <c r="L21" i="3"/>
  <c r="J22" i="3"/>
  <c r="K22" i="3"/>
  <c r="L22" i="3"/>
  <c r="J23" i="3"/>
  <c r="K23" i="3"/>
  <c r="L23" i="3"/>
  <c r="J24" i="3"/>
  <c r="K24" i="3"/>
  <c r="L24" i="3"/>
  <c r="J25" i="3"/>
  <c r="K25" i="3"/>
  <c r="L25" i="3"/>
  <c r="J26" i="3"/>
  <c r="K26" i="3"/>
  <c r="L26" i="3"/>
  <c r="J27" i="3"/>
  <c r="K27" i="3"/>
  <c r="L27" i="3"/>
  <c r="J28" i="3"/>
  <c r="K28" i="3"/>
  <c r="L28" i="3"/>
  <c r="J29" i="3"/>
  <c r="K29" i="3"/>
  <c r="L29" i="3"/>
  <c r="J30" i="3"/>
  <c r="K30" i="3"/>
  <c r="L30" i="3"/>
  <c r="J31" i="3"/>
  <c r="K31" i="3"/>
  <c r="L31" i="3"/>
  <c r="J32" i="3"/>
  <c r="K32" i="3"/>
  <c r="L32" i="3"/>
  <c r="J33" i="3"/>
  <c r="K33" i="3"/>
  <c r="L33" i="3"/>
  <c r="J34" i="3"/>
  <c r="K34" i="3"/>
  <c r="L34" i="3"/>
  <c r="J35" i="3"/>
  <c r="K35" i="3"/>
  <c r="L35" i="3"/>
  <c r="J36" i="3"/>
  <c r="K36" i="3"/>
  <c r="L36" i="3"/>
  <c r="J37" i="3"/>
  <c r="K37" i="3"/>
  <c r="L37" i="3"/>
  <c r="J38" i="3"/>
  <c r="K38" i="3"/>
  <c r="L38" i="3"/>
  <c r="J39" i="3"/>
  <c r="K39" i="3"/>
  <c r="L39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L52" i="3"/>
  <c r="J53" i="3"/>
  <c r="K53" i="3"/>
  <c r="L53" i="3"/>
  <c r="J54" i="3"/>
  <c r="K54" i="3"/>
  <c r="L54" i="3"/>
  <c r="J55" i="3"/>
  <c r="K55" i="3"/>
  <c r="L55" i="3"/>
  <c r="J56" i="3"/>
  <c r="K56" i="3"/>
  <c r="L56" i="3"/>
  <c r="J57" i="3"/>
  <c r="K57" i="3"/>
  <c r="L57" i="3"/>
  <c r="J58" i="3"/>
  <c r="K58" i="3"/>
  <c r="L58" i="3"/>
  <c r="J59" i="3"/>
  <c r="K59" i="3"/>
  <c r="L59" i="3"/>
  <c r="J60" i="3"/>
  <c r="K60" i="3"/>
  <c r="L60" i="3"/>
  <c r="J61" i="3"/>
  <c r="K61" i="3"/>
  <c r="L61" i="3"/>
  <c r="J62" i="3"/>
  <c r="K62" i="3"/>
  <c r="L62" i="3"/>
  <c r="J63" i="3"/>
  <c r="K63" i="3"/>
  <c r="L63" i="3"/>
  <c r="J64" i="3"/>
  <c r="K64" i="3"/>
  <c r="L64" i="3"/>
  <c r="J65" i="3"/>
  <c r="K65" i="3"/>
  <c r="L65" i="3"/>
  <c r="J66" i="3"/>
  <c r="K66" i="3"/>
  <c r="L66" i="3"/>
  <c r="J67" i="3"/>
  <c r="K67" i="3"/>
  <c r="L67" i="3"/>
  <c r="J68" i="3"/>
  <c r="J69" i="3"/>
  <c r="K69" i="3"/>
  <c r="L69" i="3"/>
  <c r="J70" i="3"/>
  <c r="J71" i="3"/>
  <c r="J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J82" i="3"/>
  <c r="J83" i="3"/>
  <c r="L4" i="3"/>
  <c r="J4" i="3"/>
  <c r="K4" i="3"/>
  <c r="T62" i="3"/>
  <c r="S68" i="3"/>
  <c r="S62" i="3"/>
  <c r="V96" i="4" l="1"/>
  <c r="R96" i="4"/>
  <c r="V95" i="4"/>
  <c r="R95" i="4"/>
  <c r="V94" i="4"/>
  <c r="R94" i="4"/>
  <c r="V93" i="4"/>
  <c r="V92" i="4"/>
  <c r="V91" i="4"/>
  <c r="V90" i="4"/>
  <c r="R90" i="4"/>
  <c r="V89" i="4"/>
  <c r="V88" i="4"/>
  <c r="R88" i="4"/>
  <c r="V87" i="4"/>
  <c r="V86" i="4"/>
  <c r="V85" i="4"/>
  <c r="R85" i="4"/>
  <c r="V84" i="4"/>
  <c r="V83" i="4"/>
  <c r="V82" i="4"/>
  <c r="V81" i="4"/>
  <c r="R81" i="4"/>
  <c r="V80" i="4"/>
  <c r="V79" i="4"/>
  <c r="R79" i="4"/>
  <c r="V78" i="4"/>
  <c r="V77" i="4"/>
  <c r="V76" i="4"/>
  <c r="V75" i="4"/>
  <c r="R75" i="4"/>
  <c r="V74" i="4"/>
  <c r="V73" i="4"/>
  <c r="V72" i="4"/>
  <c r="V71" i="4"/>
  <c r="V70" i="4"/>
  <c r="V69" i="4"/>
  <c r="R69" i="4"/>
  <c r="V68" i="4"/>
  <c r="V67" i="4"/>
  <c r="V66" i="4"/>
  <c r="V65" i="4"/>
  <c r="R65" i="4"/>
  <c r="V64" i="4"/>
  <c r="V63" i="4"/>
  <c r="R63" i="4"/>
  <c r="V62" i="4"/>
  <c r="V61" i="4"/>
  <c r="R61" i="4"/>
  <c r="V60" i="4"/>
  <c r="R60" i="4"/>
  <c r="V59" i="4"/>
  <c r="V58" i="4"/>
  <c r="V57" i="4"/>
  <c r="V56" i="4"/>
  <c r="V55" i="4"/>
  <c r="V54" i="4"/>
  <c r="V53" i="4"/>
  <c r="R53" i="4"/>
  <c r="V52" i="4"/>
  <c r="V51" i="4"/>
  <c r="V50" i="4"/>
  <c r="V49" i="4"/>
  <c r="V48" i="4"/>
  <c r="R48" i="4"/>
  <c r="V47" i="4"/>
  <c r="V46" i="4"/>
  <c r="V45" i="4"/>
  <c r="V44" i="4"/>
  <c r="V43" i="4"/>
  <c r="R43" i="4"/>
  <c r="V42" i="4"/>
  <c r="V41" i="4"/>
  <c r="V40" i="4"/>
  <c r="V39" i="4"/>
  <c r="V38" i="4"/>
  <c r="V37" i="4"/>
  <c r="V36" i="4"/>
  <c r="V35" i="4"/>
  <c r="V34" i="4"/>
  <c r="R34" i="4"/>
  <c r="V33" i="4"/>
  <c r="V32" i="4"/>
  <c r="V31" i="4"/>
  <c r="V30" i="4"/>
  <c r="R30" i="4"/>
  <c r="V29" i="4"/>
  <c r="V28" i="4"/>
  <c r="V27" i="4"/>
  <c r="V26" i="4"/>
  <c r="R26" i="4"/>
  <c r="S26" i="4" s="1"/>
  <c r="V25" i="4"/>
  <c r="R25" i="4"/>
  <c r="V24" i="4"/>
  <c r="V23" i="4"/>
  <c r="V22" i="4"/>
  <c r="V21" i="4"/>
  <c r="R21" i="4"/>
  <c r="V20" i="4"/>
  <c r="V19" i="4"/>
  <c r="V18" i="4"/>
  <c r="V17" i="4"/>
  <c r="V16" i="4"/>
  <c r="V15" i="4"/>
  <c r="R15" i="4"/>
  <c r="N14" i="4"/>
  <c r="V14" i="4" s="1"/>
  <c r="N13" i="4"/>
  <c r="V13" i="4" s="1"/>
  <c r="V12" i="4"/>
  <c r="R12" i="4"/>
  <c r="N11" i="4"/>
  <c r="V11" i="4" s="1"/>
  <c r="N10" i="4"/>
  <c r="V10" i="4" s="1"/>
  <c r="N9" i="4"/>
  <c r="V9" i="4" s="1"/>
  <c r="N8" i="4"/>
  <c r="V8" i="4" s="1"/>
  <c r="V7" i="4"/>
  <c r="R7" i="4"/>
  <c r="N6" i="4"/>
  <c r="V6" i="4" s="1"/>
  <c r="N5" i="4"/>
  <c r="V5" i="4" s="1"/>
  <c r="N4" i="4"/>
  <c r="V4" i="4" s="1"/>
  <c r="V83" i="3"/>
  <c r="R83" i="3"/>
  <c r="V82" i="3"/>
  <c r="R82" i="3"/>
  <c r="V81" i="3"/>
  <c r="R81" i="3"/>
  <c r="V80" i="3"/>
  <c r="V79" i="3"/>
  <c r="V78" i="3"/>
  <c r="V77" i="3"/>
  <c r="R77" i="3"/>
  <c r="V76" i="3"/>
  <c r="V75" i="3"/>
  <c r="R75" i="3"/>
  <c r="V74" i="3"/>
  <c r="V73" i="3"/>
  <c r="V72" i="3"/>
  <c r="R72" i="3"/>
  <c r="V71" i="3"/>
  <c r="V70" i="3"/>
  <c r="V69" i="3"/>
  <c r="V68" i="3"/>
  <c r="R68" i="3"/>
  <c r="V67" i="3"/>
  <c r="V66" i="3"/>
  <c r="R66" i="3"/>
  <c r="V65" i="3"/>
  <c r="V64" i="3"/>
  <c r="V63" i="3"/>
  <c r="V62" i="3"/>
  <c r="R62" i="3"/>
  <c r="V61" i="3"/>
  <c r="V60" i="3"/>
  <c r="V59" i="3"/>
  <c r="V58" i="3"/>
  <c r="V57" i="3"/>
  <c r="V56" i="3"/>
  <c r="R56" i="3"/>
  <c r="V55" i="3"/>
  <c r="V54" i="3"/>
  <c r="V53" i="3"/>
  <c r="V52" i="3"/>
  <c r="R52" i="3"/>
  <c r="V51" i="3"/>
  <c r="V50" i="3"/>
  <c r="R50" i="3"/>
  <c r="V49" i="3"/>
  <c r="V48" i="3"/>
  <c r="R48" i="3"/>
  <c r="V47" i="3"/>
  <c r="V46" i="3"/>
  <c r="V45" i="3"/>
  <c r="V44" i="3"/>
  <c r="V43" i="3"/>
  <c r="R43" i="3"/>
  <c r="V42" i="3"/>
  <c r="V41" i="3"/>
  <c r="V40" i="3"/>
  <c r="V39" i="3"/>
  <c r="V38" i="3"/>
  <c r="V37" i="3"/>
  <c r="V36" i="3"/>
  <c r="V35" i="3"/>
  <c r="V34" i="3"/>
  <c r="R34" i="3"/>
  <c r="V33" i="3"/>
  <c r="V32" i="3"/>
  <c r="V31" i="3"/>
  <c r="V30" i="3"/>
  <c r="R30" i="3"/>
  <c r="V29" i="3"/>
  <c r="V28" i="3"/>
  <c r="V27" i="3"/>
  <c r="V26" i="3"/>
  <c r="R26" i="3"/>
  <c r="V25" i="3"/>
  <c r="R25" i="3"/>
  <c r="V24" i="3"/>
  <c r="V23" i="3"/>
  <c r="V22" i="3"/>
  <c r="V21" i="3"/>
  <c r="R21" i="3"/>
  <c r="V20" i="3"/>
  <c r="V19" i="3"/>
  <c r="V18" i="3"/>
  <c r="V17" i="3"/>
  <c r="V16" i="3"/>
  <c r="V15" i="3"/>
  <c r="R15" i="3"/>
  <c r="N14" i="3"/>
  <c r="V14" i="3" s="1"/>
  <c r="N13" i="3"/>
  <c r="V13" i="3" s="1"/>
  <c r="V12" i="3"/>
  <c r="R12" i="3"/>
  <c r="N11" i="3"/>
  <c r="V11" i="3" s="1"/>
  <c r="N10" i="3"/>
  <c r="V10" i="3" s="1"/>
  <c r="N9" i="3"/>
  <c r="V9" i="3" s="1"/>
  <c r="N8" i="3"/>
  <c r="V8" i="3" s="1"/>
  <c r="V7" i="3"/>
  <c r="R7" i="3"/>
  <c r="N6" i="3"/>
  <c r="V6" i="3" s="1"/>
  <c r="N5" i="3"/>
  <c r="V5" i="3" s="1"/>
  <c r="N4" i="3"/>
  <c r="V4" i="3" s="1"/>
  <c r="V96" i="1"/>
  <c r="R96" i="1"/>
  <c r="V95" i="1"/>
  <c r="R95" i="1"/>
  <c r="V94" i="1"/>
  <c r="R94" i="1"/>
  <c r="V93" i="1"/>
  <c r="V92" i="1"/>
  <c r="V91" i="1"/>
  <c r="V90" i="1"/>
  <c r="R90" i="1"/>
  <c r="V89" i="1"/>
  <c r="V88" i="1"/>
  <c r="R88" i="1"/>
  <c r="V87" i="1"/>
  <c r="V86" i="1"/>
  <c r="V85" i="1"/>
  <c r="R85" i="1"/>
  <c r="V84" i="1"/>
  <c r="V83" i="1"/>
  <c r="V82" i="1"/>
  <c r="V81" i="1"/>
  <c r="R81" i="1"/>
  <c r="S81" i="1" s="1"/>
  <c r="V80" i="1"/>
  <c r="V79" i="1"/>
  <c r="R79" i="1"/>
  <c r="V78" i="1"/>
  <c r="V77" i="1"/>
  <c r="V76" i="1"/>
  <c r="V75" i="1"/>
  <c r="R75" i="1"/>
  <c r="V74" i="1"/>
  <c r="V73" i="1"/>
  <c r="V72" i="1"/>
  <c r="V71" i="1"/>
  <c r="V70" i="1"/>
  <c r="V69" i="1"/>
  <c r="R69" i="1"/>
  <c r="V68" i="1"/>
  <c r="V67" i="1"/>
  <c r="V66" i="1"/>
  <c r="V65" i="1"/>
  <c r="R65" i="1"/>
  <c r="V64" i="1"/>
  <c r="V63" i="1"/>
  <c r="R63" i="1"/>
  <c r="V62" i="1"/>
  <c r="V61" i="1"/>
  <c r="R61" i="1"/>
  <c r="V60" i="1"/>
  <c r="R60" i="1"/>
  <c r="V59" i="1"/>
  <c r="V58" i="1"/>
  <c r="V57" i="1"/>
  <c r="V56" i="1"/>
  <c r="V55" i="1"/>
  <c r="V54" i="1"/>
  <c r="V53" i="1"/>
  <c r="R53" i="1"/>
  <c r="V52" i="1"/>
  <c r="V51" i="1"/>
  <c r="V50" i="1"/>
  <c r="V49" i="1"/>
  <c r="V48" i="1"/>
  <c r="R48" i="1"/>
  <c r="V47" i="1"/>
  <c r="V46" i="1"/>
  <c r="V45" i="1"/>
  <c r="V44" i="1"/>
  <c r="V43" i="1"/>
  <c r="R43" i="1"/>
  <c r="V42" i="1"/>
  <c r="V41" i="1"/>
  <c r="V40" i="1"/>
  <c r="V39" i="1"/>
  <c r="V38" i="1"/>
  <c r="V37" i="1"/>
  <c r="V36" i="1"/>
  <c r="V35" i="1"/>
  <c r="V34" i="1"/>
  <c r="R34" i="1"/>
  <c r="V33" i="1"/>
  <c r="V32" i="1"/>
  <c r="V31" i="1"/>
  <c r="V30" i="1"/>
  <c r="R30" i="1"/>
  <c r="V29" i="1"/>
  <c r="V28" i="1"/>
  <c r="V27" i="1"/>
  <c r="V26" i="1"/>
  <c r="R26" i="1"/>
  <c r="V25" i="1"/>
  <c r="R25" i="1"/>
  <c r="S15" i="1" s="1"/>
  <c r="V24" i="1"/>
  <c r="V23" i="1"/>
  <c r="V22" i="1"/>
  <c r="V21" i="1"/>
  <c r="V20" i="1"/>
  <c r="V19" i="1"/>
  <c r="V18" i="1"/>
  <c r="V17" i="1"/>
  <c r="V16" i="1"/>
  <c r="V15" i="1"/>
  <c r="N14" i="1"/>
  <c r="V14" i="1" s="1"/>
  <c r="V13" i="1"/>
  <c r="N13" i="1"/>
  <c r="V12" i="1"/>
  <c r="R12" i="1"/>
  <c r="N11" i="1"/>
  <c r="V11" i="1" s="1"/>
  <c r="N10" i="1"/>
  <c r="R10" i="1" s="1"/>
  <c r="V9" i="1"/>
  <c r="N9" i="1"/>
  <c r="V8" i="1"/>
  <c r="R8" i="1"/>
  <c r="N8" i="1"/>
  <c r="V7" i="1"/>
  <c r="R7" i="1"/>
  <c r="N6" i="1"/>
  <c r="V6" i="1" s="1"/>
  <c r="N5" i="1"/>
  <c r="V5" i="1" s="1"/>
  <c r="N4" i="1"/>
  <c r="V4" i="1" s="1"/>
  <c r="S34" i="1" l="1"/>
  <c r="S75" i="1"/>
  <c r="T75" i="1" s="1"/>
  <c r="T90" i="1"/>
  <c r="V10" i="1"/>
  <c r="S48" i="1"/>
  <c r="S26" i="1"/>
  <c r="R13" i="1"/>
  <c r="S12" i="1" s="1"/>
  <c r="S34" i="3"/>
  <c r="T77" i="3"/>
  <c r="T90" i="4"/>
  <c r="R4" i="1"/>
  <c r="S4" i="1" s="1"/>
  <c r="T61" i="1"/>
  <c r="S34" i="4"/>
  <c r="S75" i="4"/>
  <c r="R8" i="4"/>
  <c r="S15" i="4"/>
  <c r="S81" i="4"/>
  <c r="R4" i="4"/>
  <c r="R10" i="4"/>
  <c r="R13" i="4"/>
  <c r="S12" i="4" s="1"/>
  <c r="S48" i="4"/>
  <c r="T61" i="4"/>
  <c r="R10" i="3"/>
  <c r="T48" i="3"/>
  <c r="S26" i="3"/>
  <c r="S15" i="3"/>
  <c r="R4" i="3"/>
  <c r="R13" i="3"/>
  <c r="S12" i="3" s="1"/>
  <c r="R8" i="3"/>
  <c r="T4" i="1" l="1"/>
  <c r="U4" i="1" s="1"/>
  <c r="T75" i="4"/>
  <c r="S4" i="4"/>
  <c r="T4" i="4" s="1"/>
  <c r="U4" i="4" s="1"/>
  <c r="S4" i="3"/>
  <c r="T4" i="3" s="1"/>
  <c r="U4" i="3" s="1"/>
</calcChain>
</file>

<file path=xl/sharedStrings.xml><?xml version="1.0" encoding="utf-8"?>
<sst xmlns="http://schemas.openxmlformats.org/spreadsheetml/2006/main" count="1464" uniqueCount="585">
  <si>
    <t>Código</t>
  </si>
  <si>
    <t>Peso 1</t>
  </si>
  <si>
    <t>Peso 2</t>
  </si>
  <si>
    <t>Peso 3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</si>
  <si>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</si>
  <si>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</si>
  <si>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</si>
  <si>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</si>
  <si>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</si>
  <si>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</si>
  <si>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</si>
  <si>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</si>
  <si>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</si>
  <si>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</si>
  <si>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</si>
  <si>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</si>
  <si>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</si>
  <si>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</si>
  <si>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</si>
  <si>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</si>
  <si>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</si>
  <si>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</si>
  <si>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</si>
  <si>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</si>
  <si>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</si>
  <si>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</si>
  <si>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</si>
  <si>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</si>
  <si>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</si>
  <si>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</si>
  <si>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</si>
  <si>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</si>
  <si>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</si>
  <si>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</si>
  <si>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</si>
  <si>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</si>
  <si>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</si>
  <si>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</si>
  <si>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</si>
  <si>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</si>
  <si>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</si>
  <si>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</si>
  <si>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</si>
  <si>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</si>
  <si>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</si>
  <si>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</si>
  <si>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</si>
  <si>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</si>
  <si>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</si>
  <si>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</si>
  <si>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</si>
  <si>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</si>
  <si>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</si>
  <si>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</si>
  <si>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</si>
  <si>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</si>
  <si>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</si>
  <si>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</si>
  <si>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</si>
  <si>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</si>
  <si>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</si>
  <si>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</si>
  <si>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</si>
  <si>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</si>
  <si>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</si>
  <si>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</si>
  <si>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</si>
  <si>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</si>
  <si>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</si>
  <si>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</si>
  <si>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</si>
  <si>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</si>
  <si>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</si>
  <si>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</si>
  <si>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</si>
  <si>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</si>
  <si>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</si>
  <si>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</si>
  <si>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</si>
  <si>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</si>
  <si>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</si>
  <si>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</si>
  <si>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</si>
  <si>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</si>
  <si>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</si>
  <si>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</si>
  <si>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</si>
  <si>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</si>
  <si>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</si>
  <si>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</si>
  <si>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</si>
  <si>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</si>
  <si>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</si>
  <si>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</si>
  <si>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Medición de temperatura en los diferentes ambientes de las salas</t>
  </si>
  <si>
    <t>Sistema de control de acceso a las salas</t>
  </si>
  <si>
    <t>Sistema de cámaras - CCTV</t>
  </si>
  <si>
    <t>Temperatura de diseño interior de la sala (ºC)</t>
  </si>
  <si>
    <t>Vida útil de las luminarias a Tª25ºC 100.000h</t>
  </si>
  <si>
    <t>Grado de protección IP</t>
  </si>
  <si>
    <t>Longitud máxima del conductor aguas abajo del convertidor (m) cumpliendo estándares de calidad de onda y caída de tensión máxima</t>
  </si>
  <si>
    <t>Intensidad de empleo según THD3 (tasa de distorsión, rango 3)</t>
  </si>
  <si>
    <t>Temperatura ambiente de servicio (ºC)</t>
  </si>
  <si>
    <t>Refrigeración (Ventilación)</t>
  </si>
  <si>
    <t>Nivel sonoro / Nivel de potencia acústica LwA (dB)</t>
  </si>
  <si>
    <t>Protección por sondas de temperatura</t>
  </si>
  <si>
    <t>Material de la envolvente y chasis y tratamiento superficial de la misma</t>
  </si>
  <si>
    <t>Monitorización de temperatura</t>
  </si>
  <si>
    <t>Sistema de detección de incendios en el propio conjunto de celdas</t>
  </si>
  <si>
    <t>Sistema de extinción de incendios en el propio conjunto de celdas</t>
  </si>
  <si>
    <t>Corte al aire, en vacío o en cámara de SF6</t>
  </si>
  <si>
    <t>Aislamiento en cámara de corte o integral</t>
  </si>
  <si>
    <t>Relés de protección direccionales aguas abajo del convertidor</t>
  </si>
  <si>
    <t>Interruptores principales de distribución extraíbles</t>
  </si>
  <si>
    <t>Forma de compartimentación interna cuadros principales</t>
  </si>
  <si>
    <t>Forma de compartimentación interna cuadros secundarios</t>
  </si>
  <si>
    <t>Ventilación natural, forzada o refrigeración</t>
  </si>
  <si>
    <t>Cuadro extensible</t>
  </si>
  <si>
    <t>Sistema de detección de incendios en el propio cuadro</t>
  </si>
  <si>
    <t>Sistema de extinción de incendios en el propio cuadro</t>
  </si>
  <si>
    <t>Funciones de protección y medida en los interruptores principales de distribución</t>
  </si>
  <si>
    <t>Protección contra sobretensiones permanentes</t>
  </si>
  <si>
    <t>Interruptores principales directamente comunicables con sistema de control</t>
  </si>
  <si>
    <t>Grado protección IP</t>
  </si>
  <si>
    <t>Grado de protección contra impactos IK</t>
  </si>
  <si>
    <t>Refrigeración del convertidor</t>
  </si>
  <si>
    <t>Redundancia en el sistema de refrigeración</t>
  </si>
  <si>
    <t>Tipología del rectificador (DFE, AFE)</t>
  </si>
  <si>
    <t>Eficiencia en todo el rango de carga (60-95%)</t>
  </si>
  <si>
    <t>Factor de potencia aguas arriba</t>
  </si>
  <si>
    <t>Capacidad de sobrecarga (%/s)</t>
  </si>
  <si>
    <t>Posibilidad de flujo de energía reversible</t>
  </si>
  <si>
    <t>Convertidor de construcción modular</t>
  </si>
  <si>
    <t>Protección mínima de ciberseguridad del sistema</t>
  </si>
  <si>
    <t>Comprobación de funciones de seguridad en la conexión a barco integradas en el sistema de control, incluyendo Relé de seguridad dedicado</t>
  </si>
  <si>
    <t>Redundancia de PLC central</t>
  </si>
  <si>
    <t>Redundancia en el anillo de la red de comunicación</t>
  </si>
  <si>
    <t>Monitorización de estados y alarmas de celdas de MT en remoto/automático</t>
  </si>
  <si>
    <t>Monitorización de estados y alarmas de cuadros de BT en remoto/automático</t>
  </si>
  <si>
    <t>Monitorización de estados y alarmas del convertidor en remoto/automático</t>
  </si>
  <si>
    <t>Monitorización de estados y alarmas de equipos de gestión de cables en remoto/automático</t>
  </si>
  <si>
    <t>Funciones de enclavamiento de cuadros de BT y celdas de MT integradas en el sistema de control</t>
  </si>
  <si>
    <t>Maniobra de celdas de MT en remoto/automático</t>
  </si>
  <si>
    <t>Conexión secuencial de transformadores para limitar corrientes de magnetización aguas arriba</t>
  </si>
  <si>
    <t>Maniobra de cuadros de BT en remoto/automático</t>
  </si>
  <si>
    <t>Operación del convertidor en remoto/automático</t>
  </si>
  <si>
    <t>Operación de equipos de gestión de cables en remoto/automático</t>
  </si>
  <si>
    <t>Material de fabricación principal de la caja</t>
  </si>
  <si>
    <t>Resistencia mínima de la tapa al tráfico rodado</t>
  </si>
  <si>
    <t>Tensión máxima nominal de servicio (V) (BT/MT)</t>
  </si>
  <si>
    <t>Corriente máxima nominal de servicio (A) (BT/MT)</t>
  </si>
  <si>
    <t>Equipo móvil o fijo</t>
  </si>
  <si>
    <t>Alcance máximo sobre el muelle para equipos fijos</t>
  </si>
  <si>
    <t>Desplazamiento horizontal máximo sobre el muelle para equipo móvil</t>
  </si>
  <si>
    <t>Consumo energético</t>
  </si>
  <si>
    <t>Posibilidad de accionamiento remoto desde tierra y/o a bordo</t>
  </si>
  <si>
    <t>Tiempo total de maniobra desde reposo hasta finalizada la conexión (minutos)</t>
  </si>
  <si>
    <t>Capacidad del sistema para alimentar varios barcos al mismo tiempo</t>
  </si>
  <si>
    <t>Sistema escalable, extensible a futuro</t>
  </si>
  <si>
    <t>Interferencia en la conexión con el barco con otras operaciones, infraestructuras y equipos de muelle</t>
  </si>
  <si>
    <t>Ocupación permanente de zona portuaria - Huella de la infraestructura</t>
  </si>
  <si>
    <t>Impacto Visual</t>
  </si>
  <si>
    <t>Impacto de la solución propuesta y su procedimiento de conexión en la operativa del puerto/explotador</t>
  </si>
  <si>
    <t>Factor de compensación armónica o justificación del sobredimensionamiento del transformador por trabajo con convertidor (Instalaciones con convertidor NO ACTIVO)</t>
  </si>
  <si>
    <t xml:space="preserve">Protocolos de ensayo para transformador (Éster vegetal: IEC 60076-1 / Seco: IEC 60076-11) </t>
  </si>
  <si>
    <t>Corriente máxima de cortocircuito de cuadros y aparamenta de distribución principal (kA) (escala comercial 15-25-36-42-50-66-70-85-100-150 kA )</t>
  </si>
  <si>
    <t>Tasa de harmónicos a la salida para cargas lineales (tensión y corriente) (%)</t>
  </si>
  <si>
    <t>Corriente de cortocircuito límite 1 segundo (%)</t>
  </si>
  <si>
    <t>Altura máxima alcanzada</t>
  </si>
  <si>
    <t>V91</t>
  </si>
  <si>
    <t>Criterio técnico de calidad</t>
  </si>
  <si>
    <t>Subcategoría 2</t>
  </si>
  <si>
    <t>Subcategoría 1</t>
  </si>
  <si>
    <t>Categoría</t>
  </si>
  <si>
    <t>C1.1</t>
  </si>
  <si>
    <t>C1.1.4</t>
  </si>
  <si>
    <t>C1.1.5</t>
  </si>
  <si>
    <t>C1.1.6</t>
  </si>
  <si>
    <t>C1.1.7</t>
  </si>
  <si>
    <t>Edificios / habitáculos para equipos</t>
  </si>
  <si>
    <t>Monitorización de equipos, control y medición mecánica en la sala</t>
  </si>
  <si>
    <t>Instalación auxiliar de HVAC</t>
  </si>
  <si>
    <t>Instalación auxiliar de iluminación interior</t>
  </si>
  <si>
    <t>Instalación auxiliar de iluminación exterior</t>
  </si>
  <si>
    <t>C1.3.1</t>
  </si>
  <si>
    <t>C1.3.2</t>
  </si>
  <si>
    <t>Cableado de MT y/o BT</t>
  </si>
  <si>
    <t>Canalización eléctrica prefabricada (interior salas)</t>
  </si>
  <si>
    <t>Conductores eléctricos</t>
  </si>
  <si>
    <t>C1.3</t>
  </si>
  <si>
    <t>C1.4</t>
  </si>
  <si>
    <t>Transformadores</t>
  </si>
  <si>
    <t>C1.5</t>
  </si>
  <si>
    <t>Celdas de protección en media tensión</t>
  </si>
  <si>
    <t>C1.6</t>
  </si>
  <si>
    <t>Cuadros eléctricos de protección en BT</t>
  </si>
  <si>
    <t>C1.7</t>
  </si>
  <si>
    <t>Convertidor de frecuencia</t>
  </si>
  <si>
    <t>C1</t>
  </si>
  <si>
    <t>Componentes y materiales de la solución OPS</t>
  </si>
  <si>
    <t>C1.4.1</t>
  </si>
  <si>
    <t>C1.4.2</t>
  </si>
  <si>
    <t>C1.4.3</t>
  </si>
  <si>
    <t>Certificados y ensayos</t>
  </si>
  <si>
    <t>Características eléctricas / protecciones</t>
  </si>
  <si>
    <t>Características físicas</t>
  </si>
  <si>
    <t>C1.5.1</t>
  </si>
  <si>
    <t>C1.5.2</t>
  </si>
  <si>
    <t>C1.6.1</t>
  </si>
  <si>
    <t>C1.6.2</t>
  </si>
  <si>
    <t>C1.7.1</t>
  </si>
  <si>
    <t>C1.7.2</t>
  </si>
  <si>
    <t>C1.7.3</t>
  </si>
  <si>
    <t>Características eléctricas</t>
  </si>
  <si>
    <t>Mantenimiento</t>
  </si>
  <si>
    <t>C2.1</t>
  </si>
  <si>
    <t>Generales</t>
  </si>
  <si>
    <t>C2.2</t>
  </si>
  <si>
    <t>Equipamiento y comunicaciones</t>
  </si>
  <si>
    <t>C2.3</t>
  </si>
  <si>
    <t>Monitorización de equipos, control y medición eléctrica</t>
  </si>
  <si>
    <t>C2.4</t>
  </si>
  <si>
    <t>Operación de equipos en remoto / automático</t>
  </si>
  <si>
    <t>Sistemas de control</t>
  </si>
  <si>
    <t>C2</t>
  </si>
  <si>
    <t>C3.1.1</t>
  </si>
  <si>
    <t>Características de la caja</t>
  </si>
  <si>
    <t>Características de los conectores</t>
  </si>
  <si>
    <t>C3.1.2</t>
  </si>
  <si>
    <t>Cajas de conexión</t>
  </si>
  <si>
    <t>C3.1</t>
  </si>
  <si>
    <t>C3.2</t>
  </si>
  <si>
    <t>Equipos de gestión de cable</t>
  </si>
  <si>
    <t>C3.2.1</t>
  </si>
  <si>
    <t>C3.2.2</t>
  </si>
  <si>
    <t>C3.2.3</t>
  </si>
  <si>
    <t>Criterios geométricos</t>
  </si>
  <si>
    <t>Criterios de operación</t>
  </si>
  <si>
    <t>C3</t>
  </si>
  <si>
    <t>Cajas de conexión y equipos de gestión de cable</t>
  </si>
  <si>
    <t>C4.1</t>
  </si>
  <si>
    <t>C4.2</t>
  </si>
  <si>
    <t>C4.3</t>
  </si>
  <si>
    <t>C4.4</t>
  </si>
  <si>
    <t>C4</t>
  </si>
  <si>
    <t>Puesta en marcha, ajuste y operativa del sistema</t>
  </si>
  <si>
    <t>Valoración 2</t>
  </si>
  <si>
    <t>Valoración 3</t>
  </si>
  <si>
    <t>Valoración 1</t>
  </si>
  <si>
    <t>Subcaso número 1: Suministro a buque en BT, sin convertidor de frecuencia</t>
  </si>
  <si>
    <t>Subcaso número 2: Suministro a buque en MT, con convertidor</t>
  </si>
  <si>
    <t>Categoría de corrosividad atmosférica de diseño / Clase de corrosividad (C)</t>
  </si>
  <si>
    <t>Clase ambiental del transformador E</t>
  </si>
  <si>
    <t>V92</t>
  </si>
  <si>
    <t>V93</t>
  </si>
  <si>
    <t>Ensayos de tensión aplicada en BT según IEC 60076-11 realizados</t>
  </si>
  <si>
    <t>Regulación de tensión automática en carga</t>
  </si>
  <si>
    <t>Escudo, placa o pantalla de aislamiento electrostático entre bobinados</t>
  </si>
  <si>
    <t>Arrollamientos múltiples del transformador para conexión con convertidor según necesidad</t>
  </si>
  <si>
    <t>Factor de potencia aguas arriba para carga lineal</t>
  </si>
  <si>
    <t>Eficiencia energética del convertidor en todo el rango de carga (60-95%)</t>
  </si>
  <si>
    <t>Operación automática programable</t>
  </si>
  <si>
    <t>Valor Mínimo</t>
  </si>
  <si>
    <t>Valor Estándar</t>
  </si>
  <si>
    <t>Valor Máximo</t>
  </si>
  <si>
    <t>No</t>
  </si>
  <si>
    <t>Algunas salas</t>
  </si>
  <si>
    <t>Todas las salas</t>
  </si>
  <si>
    <t>Tarjeta o similar</t>
  </si>
  <si>
    <t>Dispositivos biométricos</t>
  </si>
  <si>
    <t>-</t>
  </si>
  <si>
    <t>Sí</t>
  </si>
  <si>
    <t>&gt;35</t>
  </si>
  <si>
    <t>26&lt;X&lt;35</t>
  </si>
  <si>
    <t>&lt;25</t>
  </si>
  <si>
    <t>L60</t>
  </si>
  <si>
    <t>L70</t>
  </si>
  <si>
    <t>L80</t>
  </si>
  <si>
    <t>&lt;55</t>
  </si>
  <si>
    <t>&lt;=55</t>
  </si>
  <si>
    <t>&lt;500</t>
  </si>
  <si>
    <t>500&lt;L&lt;1000</t>
  </si>
  <si>
    <t>&gt;1000</t>
  </si>
  <si>
    <t>&lt;=15%</t>
  </si>
  <si>
    <t>15%&lt;THD&lt;33%</t>
  </si>
  <si>
    <t>&gt;=33%</t>
  </si>
  <si>
    <t>&lt;35</t>
  </si>
  <si>
    <t>COMPARACIÓN ENTRE LAS SOLUCIONES OFERTADAS</t>
  </si>
  <si>
    <t>&gt;30</t>
  </si>
  <si>
    <t>&lt;30</t>
  </si>
  <si>
    <t>&lt;15</t>
  </si>
  <si>
    <t>&lt;= o no se define</t>
  </si>
  <si>
    <t>500 / 7.200</t>
  </si>
  <si>
    <t>1.000 / 11.000</t>
  </si>
  <si>
    <t>400 / 300</t>
  </si>
  <si>
    <t>700 / 500</t>
  </si>
  <si>
    <t>Fijo</t>
  </si>
  <si>
    <t>Móvil</t>
  </si>
  <si>
    <t>No se define</t>
  </si>
  <si>
    <t>ACERO GALVANIZADO</t>
  </si>
  <si>
    <t>ACERO INOX - AISI 316</t>
  </si>
  <si>
    <t>&lt;=D-400 o no se define</t>
  </si>
  <si>
    <t>E-600</t>
  </si>
  <si>
    <t>F-900</t>
  </si>
  <si>
    <t>2X</t>
  </si>
  <si>
    <t>3X</t>
  </si>
  <si>
    <t>&gt;=4X</t>
  </si>
  <si>
    <t>&gt;=75</t>
  </si>
  <si>
    <t>65&lt;X&lt;75</t>
  </si>
  <si>
    <t>&lt;=65</t>
  </si>
  <si>
    <t>Aire</t>
  </si>
  <si>
    <t>Agua</t>
  </si>
  <si>
    <t>DFE</t>
  </si>
  <si>
    <t>AFE</t>
  </si>
  <si>
    <t>&lt;95%</t>
  </si>
  <si>
    <t>95% &lt;= X &lt; 98%</t>
  </si>
  <si>
    <t>&gt;=98%</t>
  </si>
  <si>
    <t>&lt;=0,9</t>
  </si>
  <si>
    <t>0,9&lt;X&lt;0,95</t>
  </si>
  <si>
    <t>&gt;=0,95</t>
  </si>
  <si>
    <t>&lt;=5</t>
  </si>
  <si>
    <t>&lt;=3</t>
  </si>
  <si>
    <t>&lt;=2,5</t>
  </si>
  <si>
    <t>Estructura metálica galvanizada en caliente y chapa pintada</t>
  </si>
  <si>
    <t>Estructura metálica galvanizada en caliente y chapa con tratamientos superficiales anticorrosión</t>
  </si>
  <si>
    <t>3a</t>
  </si>
  <si>
    <t>3b</t>
  </si>
  <si>
    <t>4b</t>
  </si>
  <si>
    <t>2a</t>
  </si>
  <si>
    <t>2b</t>
  </si>
  <si>
    <t>Natural</t>
  </si>
  <si>
    <t>Forzada</t>
  </si>
  <si>
    <t>Refrigeración</t>
  </si>
  <si>
    <t>Ajustada al diseño de la instalación</t>
  </si>
  <si>
    <t>Un escalón por encima de la mínima requerida</t>
  </si>
  <si>
    <t>Dos escalones por encima de la mínima requerida</t>
  </si>
  <si>
    <t>Relé electrónico ajustable</t>
  </si>
  <si>
    <t xml:space="preserve">Relé electrónico ajustable 
+ Medida energía y otras variables </t>
  </si>
  <si>
    <t>Relé electrónico ajustable 
+ Medida energía y otras variables 
+ Función diferencial con toroidal incluido</t>
  </si>
  <si>
    <t>SF6</t>
  </si>
  <si>
    <t>Vacío</t>
  </si>
  <si>
    <t>Aislamiento en cámara de corte</t>
  </si>
  <si>
    <t>Aislamiento integral</t>
  </si>
  <si>
    <t>3 ó más</t>
  </si>
  <si>
    <t>Si</t>
  </si>
  <si>
    <t>Aire natural (AN)</t>
  </si>
  <si>
    <t>Aire forzado (AF)</t>
  </si>
  <si>
    <t>&gt;=4</t>
  </si>
  <si>
    <t>&gt;=10</t>
  </si>
  <si>
    <t>- Seco: 6 PTC (o 3 PT100) + relé
- Éster: Termómetro alarma y disparo y aguja de máxima</t>
  </si>
  <si>
    <t>9 PTC (o 6 PT100) + relé</t>
  </si>
  <si>
    <t xml:space="preserve">- Ensayos rutinarios IEC.
- Ensayos de tipo IEC: incremento de temperatura, impulso de tipo rayo </t>
  </si>
  <si>
    <t>- Ensayos especiales IEC: nivel de ruido, cortocircuito
- Otros: resistencia sísmica, climático, medioambiental o  clase de fuego.</t>
  </si>
  <si>
    <t>E2</t>
  </si>
  <si>
    <t>E3</t>
  </si>
  <si>
    <t>E4</t>
  </si>
  <si>
    <t>C4 ó C5-M</t>
  </si>
  <si>
    <t>3kV</t>
  </si>
  <si>
    <t>10 kV</t>
  </si>
  <si>
    <t>Caso General: Suministro a buque en BT con convertidor</t>
  </si>
  <si>
    <t xml:space="preserve">Criterios Valorables </t>
  </si>
  <si>
    <t>M1</t>
  </si>
  <si>
    <t>Aislamiento acústico de las salas</t>
  </si>
  <si>
    <t>M2</t>
  </si>
  <si>
    <t>Aislamiento térmico de las salas</t>
  </si>
  <si>
    <t>M3</t>
  </si>
  <si>
    <t>Resistente a condiciones marinas (clase de corrosión C5-M)</t>
  </si>
  <si>
    <t>M4</t>
  </si>
  <si>
    <t>Sistema de control de incendios en la salas - Detección de humo</t>
  </si>
  <si>
    <t>M5</t>
  </si>
  <si>
    <t>Alarma de colmatación de filtros de aire para ventilación</t>
  </si>
  <si>
    <t>M6</t>
  </si>
  <si>
    <t>Filtrado de aire para ventilación de la sala necesario</t>
  </si>
  <si>
    <t>M7</t>
  </si>
  <si>
    <t>Tipo de luminarias</t>
  </si>
  <si>
    <t>M8</t>
  </si>
  <si>
    <t>Eficiencia lumínica (lm/W)</t>
  </si>
  <si>
    <t>M9</t>
  </si>
  <si>
    <t>Temperatura de color</t>
  </si>
  <si>
    <t>M10</t>
  </si>
  <si>
    <t>M11</t>
  </si>
  <si>
    <t>M12</t>
  </si>
  <si>
    <t>M13</t>
  </si>
  <si>
    <t>M14</t>
  </si>
  <si>
    <t>Protección de sobretensiones incorporado</t>
  </si>
  <si>
    <t>M15</t>
  </si>
  <si>
    <t>M16</t>
  </si>
  <si>
    <t>Porcentaje de flujo luminoso al hemisferio superior (ULOR) (%)</t>
  </si>
  <si>
    <t>M17</t>
  </si>
  <si>
    <t>Material constructivo</t>
  </si>
  <si>
    <t>M18</t>
  </si>
  <si>
    <t>Color</t>
  </si>
  <si>
    <t>M19</t>
  </si>
  <si>
    <t>M20</t>
  </si>
  <si>
    <t>Resistencia a la compresión (N)</t>
  </si>
  <si>
    <t>M21</t>
  </si>
  <si>
    <t>Resistencia al curvado</t>
  </si>
  <si>
    <t>M22</t>
  </si>
  <si>
    <t>Temperatura mínima (ºC)</t>
  </si>
  <si>
    <t>M23</t>
  </si>
  <si>
    <t>M24</t>
  </si>
  <si>
    <t>M25</t>
  </si>
  <si>
    <t>M26</t>
  </si>
  <si>
    <t>Aislante eléctrico</t>
  </si>
  <si>
    <t>M27</t>
  </si>
  <si>
    <t>M28</t>
  </si>
  <si>
    <t>Resistencia al fuego</t>
  </si>
  <si>
    <t>M29</t>
  </si>
  <si>
    <t>Temperatura máxima (ºC)</t>
  </si>
  <si>
    <t>M30</t>
  </si>
  <si>
    <t>M31</t>
  </si>
  <si>
    <t>Material constructivo de la bandeja</t>
  </si>
  <si>
    <t>M32</t>
  </si>
  <si>
    <t>Resistencia a radiación UV</t>
  </si>
  <si>
    <t>M33</t>
  </si>
  <si>
    <t>Resistencia a corrosión en ambientes salinos</t>
  </si>
  <si>
    <t>M34</t>
  </si>
  <si>
    <t xml:space="preserve">Comportamiento al fuego </t>
  </si>
  <si>
    <t>M35</t>
  </si>
  <si>
    <t>Material de conductor en BT / MT</t>
  </si>
  <si>
    <t>M36</t>
  </si>
  <si>
    <t>Temperatura máxima del conductor en carga (ºC) BT / MT</t>
  </si>
  <si>
    <t>M37</t>
  </si>
  <si>
    <t>Temperatura máxima del conductor en cortocircuito (ºC) BT / MT</t>
  </si>
  <si>
    <t>M38</t>
  </si>
  <si>
    <t>Material conductor</t>
  </si>
  <si>
    <t>M39</t>
  </si>
  <si>
    <t>M40</t>
  </si>
  <si>
    <t>Grado de protección IK</t>
  </si>
  <si>
    <t>M41</t>
  </si>
  <si>
    <t>Tipo constructivo de transformador</t>
  </si>
  <si>
    <t>M42</t>
  </si>
  <si>
    <t>Material de los devanados</t>
  </si>
  <si>
    <t>M43</t>
  </si>
  <si>
    <t>Clase térmica del transformador, conforme a la norma IEC (Éster vegetal: IEC 60836 / Seco: IEC 60085)</t>
  </si>
  <si>
    <t>M44</t>
  </si>
  <si>
    <t>Temperatura ambiente máxima media (ºC)</t>
  </si>
  <si>
    <t>M45</t>
  </si>
  <si>
    <t>Calentamiento máximo de los devanados / Incremento de temperatura (K)</t>
  </si>
  <si>
    <t>M46</t>
  </si>
  <si>
    <t>Eficiencia (%)</t>
  </si>
  <si>
    <t>M47</t>
  </si>
  <si>
    <t>Nivel de pérdidas según Directiva de Ecodiseño UE548/2014</t>
  </si>
  <si>
    <t>M48</t>
  </si>
  <si>
    <t>Tensión de cortocircuito a 75ºC (%)</t>
  </si>
  <si>
    <t>M49</t>
  </si>
  <si>
    <t>Regulación de tensión (%)</t>
  </si>
  <si>
    <t>M50</t>
  </si>
  <si>
    <t>Material de los embarrados y protección mecánica de los mismos</t>
  </si>
  <si>
    <t>M51</t>
  </si>
  <si>
    <t>Clase de compartimentación</t>
  </si>
  <si>
    <t>M52</t>
  </si>
  <si>
    <t>M53</t>
  </si>
  <si>
    <t>M54</t>
  </si>
  <si>
    <t>Extensible o no extensible</t>
  </si>
  <si>
    <t>M55</t>
  </si>
  <si>
    <t>Corriente nominal máxima de los embarrados (A)</t>
  </si>
  <si>
    <t>M56</t>
  </si>
  <si>
    <t>Corriente máxima de cortocircuito de las celdas y protecciones</t>
  </si>
  <si>
    <t>M57</t>
  </si>
  <si>
    <t>Relés de protección electrónicos</t>
  </si>
  <si>
    <t>M58</t>
  </si>
  <si>
    <t>Interruptor de PaT de barco motorizado y automatizado (sólo para Suministro en MT)</t>
  </si>
  <si>
    <t>M59</t>
  </si>
  <si>
    <t>Medidores de tensión, corriente, frecuencia y energía activa y reactiva analógicos, o analizadores de red digitales.</t>
  </si>
  <si>
    <t>M60</t>
  </si>
  <si>
    <t>Interruptores principales de distribución motorizados</t>
  </si>
  <si>
    <t>M61</t>
  </si>
  <si>
    <t>Comunicación de las protecciones y analizadores con sistema de monitorización remota</t>
  </si>
  <si>
    <t>M62</t>
  </si>
  <si>
    <t>Enclavamientos electro-mecánicos para evitar maniobras no permitidas</t>
  </si>
  <si>
    <t>M63</t>
  </si>
  <si>
    <t>Certificados de cumplimiento de norma IEC 62271</t>
  </si>
  <si>
    <t>M64</t>
  </si>
  <si>
    <t>M65</t>
  </si>
  <si>
    <t>M66</t>
  </si>
  <si>
    <t>Reserva mínima de espacio en el cuadro (%)</t>
  </si>
  <si>
    <t>M67</t>
  </si>
  <si>
    <t>Analizadores de redes (tensión, corriente, frecuencia) con medición de energía en las principales salidas</t>
  </si>
  <si>
    <t>M68</t>
  </si>
  <si>
    <t>Protección contra sobretensiones transitorias</t>
  </si>
  <si>
    <t>M69</t>
  </si>
  <si>
    <t>M70</t>
  </si>
  <si>
    <t>Interruptor de PaT del barco motorizado y automatizado (Suministros en BT)</t>
  </si>
  <si>
    <t>M71</t>
  </si>
  <si>
    <t>M72</t>
  </si>
  <si>
    <t>Certificados de cumplimiento de norma IEC 61439-1 y 2</t>
  </si>
  <si>
    <t>M73</t>
  </si>
  <si>
    <t>Tecnología del convertidor / Tipo</t>
  </si>
  <si>
    <t>M74</t>
  </si>
  <si>
    <t>Temperatura máxima de operación</t>
  </si>
  <si>
    <t>M75</t>
  </si>
  <si>
    <t>EN 61000 Norma para armónicos</t>
  </si>
  <si>
    <t>M76</t>
  </si>
  <si>
    <t>Los límites de THDv y TDD deben estar de acuerdo con IEEE519</t>
  </si>
  <si>
    <t>M77</t>
  </si>
  <si>
    <t>Norma UL508C para Equipos de Conversión de Potencia</t>
  </si>
  <si>
    <t>M78</t>
  </si>
  <si>
    <t xml:space="preserve">IEC/EN 61000-3-12: 2011 Compatibilidad electromagnética (EMC) </t>
  </si>
  <si>
    <t>M79</t>
  </si>
  <si>
    <t>Programación mediante código abierto</t>
  </si>
  <si>
    <t>M80</t>
  </si>
  <si>
    <t>Comunicación con el barco a través del equipo de conexión</t>
  </si>
  <si>
    <t>M81</t>
  </si>
  <si>
    <t>PLC de control centralizado</t>
  </si>
  <si>
    <t>M82</t>
  </si>
  <si>
    <t>Red de comunicación en anillo</t>
  </si>
  <si>
    <t>M83</t>
  </si>
  <si>
    <t>HMI local con pantalla para control desde la ubicación de los equipos</t>
  </si>
  <si>
    <t>M84</t>
  </si>
  <si>
    <t>SCADA para monitorización y control remoto del sistema OPS</t>
  </si>
  <si>
    <t>M85</t>
  </si>
  <si>
    <t>Registro de energía activa, reactiva y total consumida por la embarcación</t>
  </si>
  <si>
    <t>M86</t>
  </si>
  <si>
    <t>Comunicación con analizadores de redes (tensión, corriente, frecuencia)</t>
  </si>
  <si>
    <t>M87</t>
  </si>
  <si>
    <t>Cumplimiento de la norma IEC-80.005-2</t>
  </si>
  <si>
    <t>M88</t>
  </si>
  <si>
    <t>Interferencia con otras operaciones, infraestructuras y equipos de muelle</t>
  </si>
  <si>
    <t>M89</t>
  </si>
  <si>
    <t>M90</t>
  </si>
  <si>
    <t>M91</t>
  </si>
  <si>
    <t>M92</t>
  </si>
  <si>
    <t>Sistema de enclavamiento para garantizar conexión correcta</t>
  </si>
  <si>
    <t>M93</t>
  </si>
  <si>
    <t>Operación en modo manual</t>
  </si>
  <si>
    <t>M94</t>
  </si>
  <si>
    <t>M95</t>
  </si>
  <si>
    <t>M96</t>
  </si>
  <si>
    <t>M97</t>
  </si>
  <si>
    <t>Estudio de Selectividad y coordinación de protecciones completo de la instalación</t>
  </si>
  <si>
    <t>LED</t>
  </si>
  <si>
    <t>&gt;=08</t>
  </si>
  <si>
    <t>&gt;=09</t>
  </si>
  <si>
    <t>PE doble pared</t>
  </si>
  <si>
    <t>Rojo</t>
  </si>
  <si>
    <t>Curvable</t>
  </si>
  <si>
    <t>-5</t>
  </si>
  <si>
    <t>Plástico, RLH7035 libre de halógenos</t>
  </si>
  <si>
    <t>Gris</t>
  </si>
  <si>
    <t>&gt;100 Mohm</t>
  </si>
  <si>
    <t>No propagador de la llama</t>
  </si>
  <si>
    <t>Acero galvanizado en caliente / PCV autoextinguible</t>
  </si>
  <si>
    <t>min. M1</t>
  </si>
  <si>
    <t>Cu / Al</t>
  </si>
  <si>
    <t>90 / 105</t>
  </si>
  <si>
    <t>Al</t>
  </si>
  <si>
    <t>54/55</t>
  </si>
  <si>
    <t>08</t>
  </si>
  <si>
    <t>Seco/Ester vegetal</t>
  </si>
  <si>
    <t>Al/Al</t>
  </si>
  <si>
    <t>Clase K / Clase F</t>
  </si>
  <si>
    <t>&gt;99%</t>
  </si>
  <si>
    <t>Ao-10% Ak</t>
  </si>
  <si>
    <t>4-6%</t>
  </si>
  <si>
    <t>5 pos. +/-2,5%</t>
  </si>
  <si>
    <t>Cu/Al</t>
  </si>
  <si>
    <t>PM</t>
  </si>
  <si>
    <t>IP4X o IP3X (IP67 partes alta tensión)</t>
  </si>
  <si>
    <t>Según diseño de la instalación, &gt;=630</t>
  </si>
  <si>
    <t>Según diseño de la instalación, &gt;=20</t>
  </si>
  <si>
    <t>ESTÁTICO (ELECTRÓNICO)</t>
  </si>
  <si>
    <t>-20 a +45 °C (60 °C con derating)</t>
  </si>
  <si>
    <t>C1.1.1</t>
  </si>
  <si>
    <t>C1.1.2</t>
  </si>
  <si>
    <t>C1.1.3</t>
  </si>
  <si>
    <t>C1.2.1</t>
  </si>
  <si>
    <t>C1.2.2</t>
  </si>
  <si>
    <t>C1.2.3</t>
  </si>
  <si>
    <t>C1.5.3</t>
  </si>
  <si>
    <t>C1.6.3</t>
  </si>
  <si>
    <t>C2.5</t>
  </si>
  <si>
    <t xml:space="preserve">Equipos de gestión de cable </t>
  </si>
  <si>
    <t>C1.2</t>
  </si>
  <si>
    <t>Canalizaciones y soleras</t>
  </si>
  <si>
    <t>Envolvente de la sala</t>
  </si>
  <si>
    <t>Tubos enterrados</t>
  </si>
  <si>
    <t>Tubos superficiales</t>
  </si>
  <si>
    <t>Bandejas</t>
  </si>
  <si>
    <t>Criterios Mínimos - Solvencia Técnica</t>
  </si>
  <si>
    <t>4000 K-6300 K</t>
  </si>
  <si>
    <t>Evaluación Criterio</t>
  </si>
  <si>
    <t>Valoración Total</t>
  </si>
  <si>
    <t>Peso Criterio</t>
  </si>
  <si>
    <t>Check Criterio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</si>
</sst>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8"/>
      <name val="Calibri"/>
      <family val="2"/>
      <scheme val="minor"/>
    </font>
    <font>
      <sz val="1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8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4" fillId="4" borderId="1" xfId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9" fontId="4" fillId="4" borderId="7" xfId="1" applyFont="1" applyFill="1" applyBorder="1" applyAlignment="1">
      <alignment horizontal="center" vertical="center" wrapText="1"/>
    </xf>
    <xf numFmtId="10" fontId="4" fillId="0" borderId="7" xfId="1" applyNumberFormat="1" applyFont="1" applyFill="1" applyBorder="1" applyAlignment="1">
      <alignment horizontal="center" vertical="center" wrapText="1"/>
    </xf>
    <xf numFmtId="9" fontId="4" fillId="4" borderId="7" xfId="0" applyNumberFormat="1" applyFont="1" applyFill="1" applyBorder="1" applyAlignment="1">
      <alignment horizontal="center" vertical="center" wrapText="1"/>
    </xf>
    <xf numFmtId="10" fontId="4" fillId="4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0" fontId="4" fillId="4" borderId="7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164" fontId="4" fillId="3" borderId="7" xfId="0" applyNumberFormat="1" applyFont="1" applyFill="1" applyBorder="1" applyAlignment="1">
      <alignment horizont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164" fontId="4" fillId="0" borderId="0" xfId="0" applyNumberFormat="1" applyFont="1" applyAlignment="1"/>
    <xf numFmtId="0" fontId="6" fillId="0" borderId="0" xfId="0" applyFont="1" applyAlignment="1"/>
    <xf numFmtId="0" fontId="4" fillId="0" borderId="1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0" fontId="4" fillId="4" borderId="3" xfId="0" applyNumberFormat="1" applyFont="1" applyFill="1" applyBorder="1" applyAlignment="1">
      <alignment horizontal="center" vertical="center" wrapText="1"/>
    </xf>
    <xf numFmtId="10" fontId="4" fillId="4" borderId="4" xfId="0" applyNumberFormat="1" applyFont="1" applyFill="1" applyBorder="1" applyAlignment="1">
      <alignment horizontal="center" vertical="center" wrapText="1"/>
    </xf>
    <xf numFmtId="10" fontId="4" fillId="4" borderId="5" xfId="0" applyNumberFormat="1" applyFont="1" applyFill="1" applyBorder="1" applyAlignment="1">
      <alignment horizontal="center" vertical="center" wrapText="1"/>
    </xf>
    <xf numFmtId="10" fontId="4" fillId="4" borderId="6" xfId="0" applyNumberFormat="1" applyFont="1" applyFill="1" applyBorder="1" applyAlignment="1">
      <alignment horizontal="center" vertical="center" wrapText="1"/>
    </xf>
    <xf numFmtId="10" fontId="4" fillId="4" borderId="8" xfId="0" applyNumberFormat="1" applyFont="1" applyFill="1" applyBorder="1" applyAlignment="1">
      <alignment horizontal="center" vertical="center" wrapText="1"/>
    </xf>
    <xf numFmtId="10" fontId="4" fillId="4" borderId="9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10" fontId="4" fillId="4" borderId="18" xfId="0" applyNumberFormat="1" applyFont="1" applyFill="1" applyBorder="1" applyAlignment="1">
      <alignment horizontal="center" vertical="center" wrapText="1"/>
    </xf>
    <xf numFmtId="10" fontId="4" fillId="4" borderId="1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0" fontId="4" fillId="4" borderId="12" xfId="0" applyNumberFormat="1" applyFont="1" applyFill="1" applyBorder="1" applyAlignment="1">
      <alignment horizontal="center" vertical="center" wrapText="1"/>
    </xf>
    <xf numFmtId="10" fontId="4" fillId="4" borderId="13" xfId="0" applyNumberFormat="1" applyFont="1" applyFill="1" applyBorder="1" applyAlignment="1">
      <alignment horizontal="center" vertical="center" wrapText="1"/>
    </xf>
    <xf numFmtId="10" fontId="4" fillId="4" borderId="16" xfId="0" applyNumberFormat="1" applyFont="1" applyFill="1" applyBorder="1" applyAlignment="1">
      <alignment horizontal="center" vertical="center" wrapText="1"/>
    </xf>
    <xf numFmtId="10" fontId="4" fillId="4" borderId="17" xfId="0" applyNumberFormat="1" applyFont="1" applyFill="1" applyBorder="1" applyAlignment="1">
      <alignment horizontal="center" vertical="center" wrapText="1"/>
    </xf>
    <xf numFmtId="10" fontId="4" fillId="4" borderId="14" xfId="0" applyNumberFormat="1" applyFont="1" applyFill="1" applyBorder="1" applyAlignment="1">
      <alignment horizontal="center" vertical="center" wrapText="1"/>
    </xf>
    <xf numFmtId="10" fontId="4" fillId="4" borderId="1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0" fontId="4" fillId="4" borderId="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5DDA1-80A2-4217-A162-AD7B2BCACDDD}">
  <dimension ref="A1:J100"/>
  <sheetViews>
    <sheetView showGridLines="0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3" style="16" customWidth="1"/>
    <col min="2" max="2" width="8.7109375" style="16" customWidth="1"/>
    <col min="3" max="3" width="12.7109375" style="16" customWidth="1"/>
    <col min="4" max="4" width="8.7109375" style="16" customWidth="1"/>
    <col min="5" max="5" width="20.7109375" style="16" customWidth="1"/>
    <col min="6" max="6" width="8.7109375" style="16" customWidth="1"/>
    <col min="7" max="7" width="20.7109375" style="16" customWidth="1"/>
    <col min="8" max="8" width="8.7109375" style="16" customWidth="1"/>
    <col min="9" max="9" width="60.7109375" style="16" customWidth="1"/>
    <col min="10" max="10" width="10.7109375" style="16" customWidth="1"/>
    <col min="11" max="16384" width="11.42578125" style="16"/>
  </cols>
  <sheetData>
    <row r="1" spans="1:10" s="1" customFormat="1" x14ac:dyDescent="0.25">
      <c r="B1" s="15" t="s">
        <v>579</v>
      </c>
      <c r="D1" s="2"/>
      <c r="H1" s="2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11" customFormat="1" ht="25.5" x14ac:dyDescent="0.25">
      <c r="B3" s="19" t="s">
        <v>0</v>
      </c>
      <c r="C3" s="19" t="s">
        <v>173</v>
      </c>
      <c r="D3" s="19" t="s">
        <v>0</v>
      </c>
      <c r="E3" s="19" t="s">
        <v>172</v>
      </c>
      <c r="F3" s="19" t="s">
        <v>0</v>
      </c>
      <c r="G3" s="19" t="s">
        <v>171</v>
      </c>
      <c r="H3" s="19" t="s">
        <v>0</v>
      </c>
      <c r="I3" s="19" t="s">
        <v>170</v>
      </c>
      <c r="J3" s="19" t="s">
        <v>263</v>
      </c>
    </row>
    <row r="4" spans="1:10" ht="25.5" x14ac:dyDescent="0.25">
      <c r="A4" s="17"/>
      <c r="B4" s="73" t="s">
        <v>198</v>
      </c>
      <c r="C4" s="72" t="s">
        <v>199</v>
      </c>
      <c r="D4" s="73" t="s">
        <v>174</v>
      </c>
      <c r="E4" s="72" t="s">
        <v>179</v>
      </c>
      <c r="F4" s="27" t="s">
        <v>563</v>
      </c>
      <c r="G4" s="20" t="s">
        <v>362</v>
      </c>
      <c r="H4" s="71" t="s">
        <v>361</v>
      </c>
      <c r="I4" s="21" t="s">
        <v>362</v>
      </c>
      <c r="J4" s="22" t="s">
        <v>271</v>
      </c>
    </row>
    <row r="5" spans="1:10" ht="25.5" x14ac:dyDescent="0.25">
      <c r="A5" s="17"/>
      <c r="B5" s="73"/>
      <c r="C5" s="72"/>
      <c r="D5" s="73"/>
      <c r="E5" s="72"/>
      <c r="F5" s="27" t="s">
        <v>564</v>
      </c>
      <c r="G5" s="20" t="s">
        <v>364</v>
      </c>
      <c r="H5" s="71" t="s">
        <v>363</v>
      </c>
      <c r="I5" s="21" t="s">
        <v>364</v>
      </c>
      <c r="J5" s="22" t="s">
        <v>271</v>
      </c>
    </row>
    <row r="6" spans="1:10" x14ac:dyDescent="0.25">
      <c r="A6" s="17"/>
      <c r="B6" s="73"/>
      <c r="C6" s="72"/>
      <c r="D6" s="73"/>
      <c r="E6" s="72"/>
      <c r="F6" s="27" t="s">
        <v>565</v>
      </c>
      <c r="G6" s="20" t="s">
        <v>575</v>
      </c>
      <c r="H6" s="71" t="s">
        <v>365</v>
      </c>
      <c r="I6" s="20" t="s">
        <v>366</v>
      </c>
      <c r="J6" s="22" t="s">
        <v>271</v>
      </c>
    </row>
    <row r="7" spans="1:10" x14ac:dyDescent="0.25">
      <c r="A7" s="17"/>
      <c r="B7" s="73"/>
      <c r="C7" s="72"/>
      <c r="D7" s="73"/>
      <c r="E7" s="72"/>
      <c r="F7" s="73" t="s">
        <v>175</v>
      </c>
      <c r="G7" s="72" t="s">
        <v>180</v>
      </c>
      <c r="H7" s="71" t="s">
        <v>367</v>
      </c>
      <c r="I7" s="20" t="s">
        <v>368</v>
      </c>
      <c r="J7" s="23" t="s">
        <v>271</v>
      </c>
    </row>
    <row r="8" spans="1:10" x14ac:dyDescent="0.25">
      <c r="A8" s="17"/>
      <c r="B8" s="73"/>
      <c r="C8" s="72"/>
      <c r="D8" s="73"/>
      <c r="E8" s="72"/>
      <c r="F8" s="73"/>
      <c r="G8" s="72"/>
      <c r="H8" s="71" t="s">
        <v>369</v>
      </c>
      <c r="I8" s="20" t="s">
        <v>370</v>
      </c>
      <c r="J8" s="23" t="s">
        <v>271</v>
      </c>
    </row>
    <row r="9" spans="1:10" ht="25.5" x14ac:dyDescent="0.25">
      <c r="A9" s="17"/>
      <c r="B9" s="73"/>
      <c r="C9" s="72"/>
      <c r="D9" s="73"/>
      <c r="E9" s="72"/>
      <c r="F9" s="27" t="s">
        <v>176</v>
      </c>
      <c r="G9" s="20" t="s">
        <v>181</v>
      </c>
      <c r="H9" s="71" t="s">
        <v>371</v>
      </c>
      <c r="I9" s="20" t="s">
        <v>372</v>
      </c>
      <c r="J9" s="22" t="s">
        <v>271</v>
      </c>
    </row>
    <row r="10" spans="1:10" x14ac:dyDescent="0.25">
      <c r="A10" s="17"/>
      <c r="B10" s="73"/>
      <c r="C10" s="72"/>
      <c r="D10" s="73"/>
      <c r="E10" s="72"/>
      <c r="F10" s="73" t="s">
        <v>177</v>
      </c>
      <c r="G10" s="72" t="s">
        <v>182</v>
      </c>
      <c r="H10" s="71" t="s">
        <v>373</v>
      </c>
      <c r="I10" s="20" t="s">
        <v>374</v>
      </c>
      <c r="J10" s="22" t="s">
        <v>531</v>
      </c>
    </row>
    <row r="11" spans="1:10" x14ac:dyDescent="0.25">
      <c r="A11" s="17"/>
      <c r="B11" s="73"/>
      <c r="C11" s="72"/>
      <c r="D11" s="73"/>
      <c r="E11" s="72"/>
      <c r="F11" s="73"/>
      <c r="G11" s="72"/>
      <c r="H11" s="71" t="s">
        <v>375</v>
      </c>
      <c r="I11" s="20" t="s">
        <v>376</v>
      </c>
      <c r="J11" s="22">
        <v>120</v>
      </c>
    </row>
    <row r="12" spans="1:10" ht="25.5" x14ac:dyDescent="0.25">
      <c r="A12" s="17"/>
      <c r="B12" s="73"/>
      <c r="C12" s="72"/>
      <c r="D12" s="73"/>
      <c r="E12" s="72"/>
      <c r="F12" s="73"/>
      <c r="G12" s="72"/>
      <c r="H12" s="71" t="s">
        <v>377</v>
      </c>
      <c r="I12" s="20" t="s">
        <v>378</v>
      </c>
      <c r="J12" s="22" t="s">
        <v>580</v>
      </c>
    </row>
    <row r="13" spans="1:10" x14ac:dyDescent="0.25">
      <c r="A13" s="17"/>
      <c r="B13" s="73"/>
      <c r="C13" s="72"/>
      <c r="D13" s="73"/>
      <c r="E13" s="72"/>
      <c r="F13" s="73"/>
      <c r="G13" s="72"/>
      <c r="H13" s="71" t="s">
        <v>379</v>
      </c>
      <c r="I13" s="20" t="s">
        <v>124</v>
      </c>
      <c r="J13" s="23" t="s">
        <v>532</v>
      </c>
    </row>
    <row r="14" spans="1:10" x14ac:dyDescent="0.25">
      <c r="A14" s="17"/>
      <c r="B14" s="73"/>
      <c r="C14" s="72"/>
      <c r="D14" s="73"/>
      <c r="E14" s="72"/>
      <c r="F14" s="73" t="s">
        <v>178</v>
      </c>
      <c r="G14" s="72" t="s">
        <v>183</v>
      </c>
      <c r="H14" s="71" t="s">
        <v>380</v>
      </c>
      <c r="I14" s="20" t="s">
        <v>374</v>
      </c>
      <c r="J14" s="22" t="s">
        <v>531</v>
      </c>
    </row>
    <row r="15" spans="1:10" x14ac:dyDescent="0.25">
      <c r="A15" s="17"/>
      <c r="B15" s="73"/>
      <c r="C15" s="72"/>
      <c r="D15" s="73"/>
      <c r="E15" s="72"/>
      <c r="F15" s="73"/>
      <c r="G15" s="72"/>
      <c r="H15" s="71" t="s">
        <v>381</v>
      </c>
      <c r="I15" s="20" t="s">
        <v>376</v>
      </c>
      <c r="J15" s="22">
        <v>120</v>
      </c>
    </row>
    <row r="16" spans="1:10" ht="25.5" x14ac:dyDescent="0.25">
      <c r="A16" s="17"/>
      <c r="B16" s="73"/>
      <c r="C16" s="72"/>
      <c r="D16" s="73"/>
      <c r="E16" s="72"/>
      <c r="F16" s="73"/>
      <c r="G16" s="72"/>
      <c r="H16" s="71" t="s">
        <v>382</v>
      </c>
      <c r="I16" s="20" t="s">
        <v>378</v>
      </c>
      <c r="J16" s="22" t="s">
        <v>580</v>
      </c>
    </row>
    <row r="17" spans="1:10" x14ac:dyDescent="0.25">
      <c r="A17" s="17"/>
      <c r="B17" s="73"/>
      <c r="C17" s="72"/>
      <c r="D17" s="73"/>
      <c r="E17" s="72"/>
      <c r="F17" s="73"/>
      <c r="G17" s="72"/>
      <c r="H17" s="71" t="s">
        <v>383</v>
      </c>
      <c r="I17" s="20" t="s">
        <v>384</v>
      </c>
      <c r="J17" s="22" t="s">
        <v>271</v>
      </c>
    </row>
    <row r="18" spans="1:10" x14ac:dyDescent="0.25">
      <c r="A18" s="17"/>
      <c r="B18" s="73"/>
      <c r="C18" s="72"/>
      <c r="D18" s="73"/>
      <c r="E18" s="72"/>
      <c r="F18" s="73"/>
      <c r="G18" s="72"/>
      <c r="H18" s="71" t="s">
        <v>385</v>
      </c>
      <c r="I18" s="20" t="s">
        <v>124</v>
      </c>
      <c r="J18" s="24" t="s">
        <v>533</v>
      </c>
    </row>
    <row r="19" spans="1:10" x14ac:dyDescent="0.25">
      <c r="A19" s="17"/>
      <c r="B19" s="73"/>
      <c r="C19" s="72"/>
      <c r="D19" s="73"/>
      <c r="E19" s="72"/>
      <c r="F19" s="73"/>
      <c r="G19" s="72"/>
      <c r="H19" s="71" t="s">
        <v>386</v>
      </c>
      <c r="I19" s="20" t="s">
        <v>387</v>
      </c>
      <c r="J19" s="24">
        <v>0</v>
      </c>
    </row>
    <row r="20" spans="1:10" ht="25.5" x14ac:dyDescent="0.25">
      <c r="A20" s="17"/>
      <c r="B20" s="73"/>
      <c r="C20" s="72"/>
      <c r="D20" s="73" t="s">
        <v>573</v>
      </c>
      <c r="E20" s="72" t="s">
        <v>574</v>
      </c>
      <c r="F20" s="73" t="s">
        <v>566</v>
      </c>
      <c r="G20" s="72" t="s">
        <v>576</v>
      </c>
      <c r="H20" s="71" t="s">
        <v>388</v>
      </c>
      <c r="I20" s="20" t="s">
        <v>389</v>
      </c>
      <c r="J20" s="23" t="s">
        <v>534</v>
      </c>
    </row>
    <row r="21" spans="1:10" x14ac:dyDescent="0.25">
      <c r="A21" s="17"/>
      <c r="B21" s="73"/>
      <c r="C21" s="72"/>
      <c r="D21" s="73"/>
      <c r="E21" s="72"/>
      <c r="F21" s="73"/>
      <c r="G21" s="72"/>
      <c r="H21" s="71" t="s">
        <v>390</v>
      </c>
      <c r="I21" s="20" t="s">
        <v>391</v>
      </c>
      <c r="J21" s="23" t="s">
        <v>535</v>
      </c>
    </row>
    <row r="22" spans="1:10" x14ac:dyDescent="0.25">
      <c r="A22" s="17"/>
      <c r="B22" s="73"/>
      <c r="C22" s="72"/>
      <c r="D22" s="73"/>
      <c r="E22" s="72"/>
      <c r="F22" s="73"/>
      <c r="G22" s="72"/>
      <c r="H22" s="71" t="s">
        <v>392</v>
      </c>
      <c r="I22" s="20" t="s">
        <v>99</v>
      </c>
      <c r="J22" s="23">
        <v>54</v>
      </c>
    </row>
    <row r="23" spans="1:10" x14ac:dyDescent="0.25">
      <c r="A23" s="17"/>
      <c r="B23" s="73"/>
      <c r="C23" s="72"/>
      <c r="D23" s="73"/>
      <c r="E23" s="72"/>
      <c r="F23" s="73"/>
      <c r="G23" s="72"/>
      <c r="H23" s="71" t="s">
        <v>393</v>
      </c>
      <c r="I23" s="20" t="s">
        <v>394</v>
      </c>
      <c r="J23" s="23">
        <v>450</v>
      </c>
    </row>
    <row r="24" spans="1:10" x14ac:dyDescent="0.25">
      <c r="A24" s="17"/>
      <c r="B24" s="73"/>
      <c r="C24" s="72"/>
      <c r="D24" s="73"/>
      <c r="E24" s="72"/>
      <c r="F24" s="73"/>
      <c r="G24" s="72"/>
      <c r="H24" s="71" t="s">
        <v>395</v>
      </c>
      <c r="I24" s="20" t="s">
        <v>396</v>
      </c>
      <c r="J24" s="23" t="s">
        <v>536</v>
      </c>
    </row>
    <row r="25" spans="1:10" x14ac:dyDescent="0.25">
      <c r="A25" s="17"/>
      <c r="B25" s="73"/>
      <c r="C25" s="72"/>
      <c r="D25" s="73"/>
      <c r="E25" s="72"/>
      <c r="F25" s="73"/>
      <c r="G25" s="72"/>
      <c r="H25" s="71" t="s">
        <v>397</v>
      </c>
      <c r="I25" s="20" t="s">
        <v>398</v>
      </c>
      <c r="J25" s="25" t="s">
        <v>537</v>
      </c>
    </row>
    <row r="26" spans="1:10" ht="51" x14ac:dyDescent="0.25">
      <c r="A26" s="17"/>
      <c r="B26" s="73"/>
      <c r="C26" s="72"/>
      <c r="D26" s="73"/>
      <c r="E26" s="72"/>
      <c r="F26" s="73" t="s">
        <v>567</v>
      </c>
      <c r="G26" s="72" t="s">
        <v>577</v>
      </c>
      <c r="H26" s="71" t="s">
        <v>399</v>
      </c>
      <c r="I26" s="20" t="s">
        <v>389</v>
      </c>
      <c r="J26" s="23" t="s">
        <v>538</v>
      </c>
    </row>
    <row r="27" spans="1:10" x14ac:dyDescent="0.25">
      <c r="A27" s="17"/>
      <c r="B27" s="73"/>
      <c r="C27" s="72"/>
      <c r="D27" s="73"/>
      <c r="E27" s="72"/>
      <c r="F27" s="73"/>
      <c r="G27" s="72"/>
      <c r="H27" s="71" t="s">
        <v>400</v>
      </c>
      <c r="I27" s="20" t="s">
        <v>391</v>
      </c>
      <c r="J27" s="23" t="s">
        <v>539</v>
      </c>
    </row>
    <row r="28" spans="1:10" x14ac:dyDescent="0.25">
      <c r="A28" s="17"/>
      <c r="B28" s="73"/>
      <c r="C28" s="72"/>
      <c r="D28" s="73"/>
      <c r="E28" s="72"/>
      <c r="F28" s="73"/>
      <c r="G28" s="72"/>
      <c r="H28" s="71" t="s">
        <v>401</v>
      </c>
      <c r="I28" s="20" t="s">
        <v>99</v>
      </c>
      <c r="J28" s="23">
        <v>54</v>
      </c>
    </row>
    <row r="29" spans="1:10" x14ac:dyDescent="0.25">
      <c r="A29" s="17"/>
      <c r="B29" s="73"/>
      <c r="C29" s="72"/>
      <c r="D29" s="73"/>
      <c r="E29" s="72"/>
      <c r="F29" s="73"/>
      <c r="G29" s="72"/>
      <c r="H29" s="71" t="s">
        <v>402</v>
      </c>
      <c r="I29" s="20" t="s">
        <v>403</v>
      </c>
      <c r="J29" s="23" t="s">
        <v>540</v>
      </c>
    </row>
    <row r="30" spans="1:10" x14ac:dyDescent="0.25">
      <c r="A30" s="17"/>
      <c r="B30" s="73"/>
      <c r="C30" s="72"/>
      <c r="D30" s="73"/>
      <c r="E30" s="72"/>
      <c r="F30" s="73"/>
      <c r="G30" s="72"/>
      <c r="H30" s="71" t="s">
        <v>404</v>
      </c>
      <c r="I30" s="20" t="s">
        <v>394</v>
      </c>
      <c r="J30" s="23">
        <v>1250</v>
      </c>
    </row>
    <row r="31" spans="1:10" ht="38.25" x14ac:dyDescent="0.25">
      <c r="A31" s="17"/>
      <c r="B31" s="73"/>
      <c r="C31" s="72"/>
      <c r="D31" s="73"/>
      <c r="E31" s="72"/>
      <c r="F31" s="73"/>
      <c r="G31" s="72"/>
      <c r="H31" s="71" t="s">
        <v>405</v>
      </c>
      <c r="I31" s="20" t="s">
        <v>406</v>
      </c>
      <c r="J31" s="23" t="s">
        <v>541</v>
      </c>
    </row>
    <row r="32" spans="1:10" x14ac:dyDescent="0.25">
      <c r="A32" s="17"/>
      <c r="B32" s="73"/>
      <c r="C32" s="72"/>
      <c r="D32" s="73"/>
      <c r="E32" s="72"/>
      <c r="F32" s="73"/>
      <c r="G32" s="72"/>
      <c r="H32" s="71" t="s">
        <v>407</v>
      </c>
      <c r="I32" s="20" t="s">
        <v>408</v>
      </c>
      <c r="J32" s="25">
        <v>90</v>
      </c>
    </row>
    <row r="33" spans="1:10" x14ac:dyDescent="0.25">
      <c r="A33" s="17"/>
      <c r="B33" s="73"/>
      <c r="C33" s="72"/>
      <c r="D33" s="73"/>
      <c r="E33" s="72"/>
      <c r="F33" s="73"/>
      <c r="G33" s="72"/>
      <c r="H33" s="71" t="s">
        <v>409</v>
      </c>
      <c r="I33" s="20" t="s">
        <v>398</v>
      </c>
      <c r="J33" s="25" t="s">
        <v>537</v>
      </c>
    </row>
    <row r="34" spans="1:10" ht="76.5" x14ac:dyDescent="0.25">
      <c r="A34" s="17"/>
      <c r="B34" s="73"/>
      <c r="C34" s="72"/>
      <c r="D34" s="73"/>
      <c r="E34" s="72"/>
      <c r="F34" s="73" t="s">
        <v>568</v>
      </c>
      <c r="G34" s="72" t="s">
        <v>578</v>
      </c>
      <c r="H34" s="71" t="s">
        <v>410</v>
      </c>
      <c r="I34" s="20" t="s">
        <v>411</v>
      </c>
      <c r="J34" s="23" t="s">
        <v>542</v>
      </c>
    </row>
    <row r="35" spans="1:10" x14ac:dyDescent="0.25">
      <c r="A35" s="17"/>
      <c r="B35" s="73"/>
      <c r="C35" s="72"/>
      <c r="D35" s="73"/>
      <c r="E35" s="72"/>
      <c r="F35" s="73"/>
      <c r="G35" s="72"/>
      <c r="H35" s="71" t="s">
        <v>412</v>
      </c>
      <c r="I35" s="20" t="s">
        <v>413</v>
      </c>
      <c r="J35" s="23" t="s">
        <v>271</v>
      </c>
    </row>
    <row r="36" spans="1:10" x14ac:dyDescent="0.25">
      <c r="A36" s="17"/>
      <c r="B36" s="73"/>
      <c r="C36" s="72"/>
      <c r="D36" s="73"/>
      <c r="E36" s="72"/>
      <c r="F36" s="73"/>
      <c r="G36" s="72"/>
      <c r="H36" s="71" t="s">
        <v>414</v>
      </c>
      <c r="I36" s="20" t="s">
        <v>415</v>
      </c>
      <c r="J36" s="23" t="s">
        <v>271</v>
      </c>
    </row>
    <row r="37" spans="1:10" x14ac:dyDescent="0.25">
      <c r="A37" s="17"/>
      <c r="B37" s="73"/>
      <c r="C37" s="72"/>
      <c r="D37" s="73"/>
      <c r="E37" s="72"/>
      <c r="F37" s="73"/>
      <c r="G37" s="72"/>
      <c r="H37" s="71" t="s">
        <v>416</v>
      </c>
      <c r="I37" s="26" t="s">
        <v>417</v>
      </c>
      <c r="J37" s="22" t="s">
        <v>543</v>
      </c>
    </row>
    <row r="38" spans="1:10" x14ac:dyDescent="0.25">
      <c r="A38" s="17"/>
      <c r="B38" s="73"/>
      <c r="C38" s="72"/>
      <c r="D38" s="73" t="s">
        <v>189</v>
      </c>
      <c r="E38" s="72" t="s">
        <v>188</v>
      </c>
      <c r="F38" s="73" t="s">
        <v>184</v>
      </c>
      <c r="G38" s="72" t="s">
        <v>186</v>
      </c>
      <c r="H38" s="71" t="s">
        <v>418</v>
      </c>
      <c r="I38" s="20" t="s">
        <v>419</v>
      </c>
      <c r="J38" s="23" t="s">
        <v>544</v>
      </c>
    </row>
    <row r="39" spans="1:10" x14ac:dyDescent="0.25">
      <c r="A39" s="17"/>
      <c r="B39" s="73"/>
      <c r="C39" s="72"/>
      <c r="D39" s="73"/>
      <c r="E39" s="72"/>
      <c r="F39" s="73"/>
      <c r="G39" s="72"/>
      <c r="H39" s="71" t="s">
        <v>420</v>
      </c>
      <c r="I39" s="26" t="s">
        <v>421</v>
      </c>
      <c r="J39" s="22" t="s">
        <v>545</v>
      </c>
    </row>
    <row r="40" spans="1:10" x14ac:dyDescent="0.25">
      <c r="A40" s="17"/>
      <c r="B40" s="73"/>
      <c r="C40" s="72"/>
      <c r="D40" s="73"/>
      <c r="E40" s="72"/>
      <c r="F40" s="73"/>
      <c r="G40" s="72"/>
      <c r="H40" s="71" t="s">
        <v>422</v>
      </c>
      <c r="I40" s="26" t="s">
        <v>423</v>
      </c>
      <c r="J40" s="22">
        <v>250</v>
      </c>
    </row>
    <row r="41" spans="1:10" x14ac:dyDescent="0.25">
      <c r="A41" s="17"/>
      <c r="B41" s="73"/>
      <c r="C41" s="72"/>
      <c r="D41" s="73"/>
      <c r="E41" s="72"/>
      <c r="F41" s="73" t="s">
        <v>185</v>
      </c>
      <c r="G41" s="72" t="s">
        <v>187</v>
      </c>
      <c r="H41" s="71" t="s">
        <v>424</v>
      </c>
      <c r="I41" s="20" t="s">
        <v>425</v>
      </c>
      <c r="J41" s="23" t="s">
        <v>546</v>
      </c>
    </row>
    <row r="42" spans="1:10" x14ac:dyDescent="0.25">
      <c r="A42" s="17"/>
      <c r="B42" s="73"/>
      <c r="C42" s="72"/>
      <c r="D42" s="73"/>
      <c r="E42" s="72"/>
      <c r="F42" s="73"/>
      <c r="G42" s="72"/>
      <c r="H42" s="71" t="s">
        <v>426</v>
      </c>
      <c r="I42" s="20" t="s">
        <v>99</v>
      </c>
      <c r="J42" s="23" t="s">
        <v>547</v>
      </c>
    </row>
    <row r="43" spans="1:10" x14ac:dyDescent="0.25">
      <c r="A43" s="17"/>
      <c r="B43" s="73"/>
      <c r="C43" s="72"/>
      <c r="D43" s="73"/>
      <c r="E43" s="72"/>
      <c r="F43" s="73"/>
      <c r="G43" s="72"/>
      <c r="H43" s="71" t="s">
        <v>427</v>
      </c>
      <c r="I43" s="20" t="s">
        <v>428</v>
      </c>
      <c r="J43" s="25" t="s">
        <v>548</v>
      </c>
    </row>
    <row r="44" spans="1:10" ht="25.5" x14ac:dyDescent="0.25">
      <c r="A44" s="17"/>
      <c r="B44" s="73"/>
      <c r="C44" s="72"/>
      <c r="D44" s="73" t="s">
        <v>190</v>
      </c>
      <c r="E44" s="72" t="s">
        <v>191</v>
      </c>
      <c r="F44" s="73" t="s">
        <v>200</v>
      </c>
      <c r="G44" s="72" t="s">
        <v>205</v>
      </c>
      <c r="H44" s="71" t="s">
        <v>429</v>
      </c>
      <c r="I44" s="20" t="s">
        <v>430</v>
      </c>
      <c r="J44" s="22" t="s">
        <v>549</v>
      </c>
    </row>
    <row r="45" spans="1:10" x14ac:dyDescent="0.25">
      <c r="A45" s="17"/>
      <c r="B45" s="73"/>
      <c r="C45" s="72"/>
      <c r="D45" s="73"/>
      <c r="E45" s="72"/>
      <c r="F45" s="73"/>
      <c r="G45" s="72"/>
      <c r="H45" s="71" t="s">
        <v>431</v>
      </c>
      <c r="I45" s="20" t="s">
        <v>432</v>
      </c>
      <c r="J45" s="22" t="s">
        <v>550</v>
      </c>
    </row>
    <row r="46" spans="1:10" ht="25.5" x14ac:dyDescent="0.25">
      <c r="A46" s="17"/>
      <c r="B46" s="73"/>
      <c r="C46" s="72"/>
      <c r="D46" s="73"/>
      <c r="E46" s="72"/>
      <c r="F46" s="73"/>
      <c r="G46" s="72"/>
      <c r="H46" s="71" t="s">
        <v>433</v>
      </c>
      <c r="I46" s="26" t="s">
        <v>434</v>
      </c>
      <c r="J46" s="23" t="s">
        <v>551</v>
      </c>
    </row>
    <row r="47" spans="1:10" x14ac:dyDescent="0.25">
      <c r="A47" s="17"/>
      <c r="B47" s="73"/>
      <c r="C47" s="72"/>
      <c r="D47" s="73"/>
      <c r="E47" s="72"/>
      <c r="F47" s="73"/>
      <c r="G47" s="72"/>
      <c r="H47" s="71" t="s">
        <v>435</v>
      </c>
      <c r="I47" s="20" t="s">
        <v>436</v>
      </c>
      <c r="J47" s="23">
        <v>40</v>
      </c>
    </row>
    <row r="48" spans="1:10" x14ac:dyDescent="0.25">
      <c r="A48" s="17"/>
      <c r="B48" s="73"/>
      <c r="C48" s="72"/>
      <c r="D48" s="73"/>
      <c r="E48" s="72"/>
      <c r="F48" s="73"/>
      <c r="G48" s="72"/>
      <c r="H48" s="71" t="s">
        <v>437</v>
      </c>
      <c r="I48" s="20" t="s">
        <v>438</v>
      </c>
      <c r="J48" s="22">
        <v>100</v>
      </c>
    </row>
    <row r="49" spans="1:10" x14ac:dyDescent="0.25">
      <c r="A49" s="17"/>
      <c r="B49" s="73"/>
      <c r="C49" s="72"/>
      <c r="D49" s="73"/>
      <c r="E49" s="72"/>
      <c r="F49" s="73" t="s">
        <v>201</v>
      </c>
      <c r="G49" s="72" t="s">
        <v>204</v>
      </c>
      <c r="H49" s="71" t="s">
        <v>439</v>
      </c>
      <c r="I49" s="20" t="s">
        <v>440</v>
      </c>
      <c r="J49" s="22" t="s">
        <v>552</v>
      </c>
    </row>
    <row r="50" spans="1:10" x14ac:dyDescent="0.25">
      <c r="A50" s="17"/>
      <c r="B50" s="73"/>
      <c r="C50" s="72"/>
      <c r="D50" s="73"/>
      <c r="E50" s="72"/>
      <c r="F50" s="73"/>
      <c r="G50" s="72"/>
      <c r="H50" s="71" t="s">
        <v>441</v>
      </c>
      <c r="I50" s="20" t="s">
        <v>442</v>
      </c>
      <c r="J50" s="23" t="s">
        <v>553</v>
      </c>
    </row>
    <row r="51" spans="1:10" x14ac:dyDescent="0.25">
      <c r="A51" s="17"/>
      <c r="B51" s="73"/>
      <c r="C51" s="72"/>
      <c r="D51" s="73"/>
      <c r="E51" s="72"/>
      <c r="F51" s="73"/>
      <c r="G51" s="72"/>
      <c r="H51" s="71" t="s">
        <v>443</v>
      </c>
      <c r="I51" s="26" t="s">
        <v>444</v>
      </c>
      <c r="J51" s="22" t="s">
        <v>554</v>
      </c>
    </row>
    <row r="52" spans="1:10" ht="25.5" x14ac:dyDescent="0.25">
      <c r="A52" s="17"/>
      <c r="B52" s="73"/>
      <c r="C52" s="72"/>
      <c r="D52" s="73"/>
      <c r="E52" s="72"/>
      <c r="F52" s="73"/>
      <c r="G52" s="72"/>
      <c r="H52" s="71" t="s">
        <v>445</v>
      </c>
      <c r="I52" s="20" t="s">
        <v>446</v>
      </c>
      <c r="J52" s="23" t="s">
        <v>555</v>
      </c>
    </row>
    <row r="53" spans="1:10" x14ac:dyDescent="0.25">
      <c r="A53" s="17"/>
      <c r="B53" s="73"/>
      <c r="C53" s="72"/>
      <c r="D53" s="73" t="s">
        <v>192</v>
      </c>
      <c r="E53" s="72" t="s">
        <v>193</v>
      </c>
      <c r="F53" s="73" t="s">
        <v>206</v>
      </c>
      <c r="G53" s="72" t="s">
        <v>205</v>
      </c>
      <c r="H53" s="71" t="s">
        <v>447</v>
      </c>
      <c r="I53" s="20" t="s">
        <v>448</v>
      </c>
      <c r="J53" s="23" t="s">
        <v>556</v>
      </c>
    </row>
    <row r="54" spans="1:10" x14ac:dyDescent="0.25">
      <c r="A54" s="17"/>
      <c r="B54" s="73"/>
      <c r="C54" s="72"/>
      <c r="D54" s="73"/>
      <c r="E54" s="72"/>
      <c r="F54" s="73"/>
      <c r="G54" s="72"/>
      <c r="H54" s="71" t="s">
        <v>449</v>
      </c>
      <c r="I54" s="20" t="s">
        <v>450</v>
      </c>
      <c r="J54" s="23" t="s">
        <v>557</v>
      </c>
    </row>
    <row r="55" spans="1:10" ht="38.25" x14ac:dyDescent="0.25">
      <c r="A55" s="17"/>
      <c r="B55" s="73"/>
      <c r="C55" s="72"/>
      <c r="D55" s="73"/>
      <c r="E55" s="72"/>
      <c r="F55" s="73"/>
      <c r="G55" s="72"/>
      <c r="H55" s="71" t="s">
        <v>451</v>
      </c>
      <c r="I55" s="20" t="s">
        <v>99</v>
      </c>
      <c r="J55" s="23" t="s">
        <v>558</v>
      </c>
    </row>
    <row r="56" spans="1:10" x14ac:dyDescent="0.25">
      <c r="A56" s="17"/>
      <c r="B56" s="73"/>
      <c r="C56" s="72"/>
      <c r="D56" s="73"/>
      <c r="E56" s="72"/>
      <c r="F56" s="73"/>
      <c r="G56" s="72"/>
      <c r="H56" s="71" t="s">
        <v>452</v>
      </c>
      <c r="I56" s="20" t="s">
        <v>124</v>
      </c>
      <c r="J56" s="25" t="s">
        <v>548</v>
      </c>
    </row>
    <row r="57" spans="1:10" x14ac:dyDescent="0.25">
      <c r="A57" s="17"/>
      <c r="B57" s="73"/>
      <c r="C57" s="72"/>
      <c r="D57" s="73"/>
      <c r="E57" s="72"/>
      <c r="F57" s="73"/>
      <c r="G57" s="72"/>
      <c r="H57" s="71" t="s">
        <v>453</v>
      </c>
      <c r="I57" s="20" t="s">
        <v>454</v>
      </c>
      <c r="J57" s="23" t="s">
        <v>271</v>
      </c>
    </row>
    <row r="58" spans="1:10" ht="51" x14ac:dyDescent="0.25">
      <c r="A58" s="17"/>
      <c r="B58" s="73"/>
      <c r="C58" s="72"/>
      <c r="D58" s="73"/>
      <c r="E58" s="72"/>
      <c r="F58" s="73" t="s">
        <v>207</v>
      </c>
      <c r="G58" s="72" t="s">
        <v>204</v>
      </c>
      <c r="H58" s="71" t="s">
        <v>455</v>
      </c>
      <c r="I58" s="26" t="s">
        <v>456</v>
      </c>
      <c r="J58" s="22" t="s">
        <v>559</v>
      </c>
    </row>
    <row r="59" spans="1:10" ht="51" x14ac:dyDescent="0.25">
      <c r="A59" s="17"/>
      <c r="B59" s="73"/>
      <c r="C59" s="72"/>
      <c r="D59" s="73"/>
      <c r="E59" s="72"/>
      <c r="F59" s="73"/>
      <c r="G59" s="72"/>
      <c r="H59" s="71" t="s">
        <v>457</v>
      </c>
      <c r="I59" s="26" t="s">
        <v>458</v>
      </c>
      <c r="J59" s="22" t="s">
        <v>560</v>
      </c>
    </row>
    <row r="60" spans="1:10" x14ac:dyDescent="0.25">
      <c r="A60" s="17"/>
      <c r="B60" s="73"/>
      <c r="C60" s="72"/>
      <c r="D60" s="73"/>
      <c r="E60" s="72"/>
      <c r="F60" s="73"/>
      <c r="G60" s="72"/>
      <c r="H60" s="71" t="s">
        <v>459</v>
      </c>
      <c r="I60" s="20" t="s">
        <v>460</v>
      </c>
      <c r="J60" s="23" t="s">
        <v>271</v>
      </c>
    </row>
    <row r="61" spans="1:10" ht="25.5" x14ac:dyDescent="0.25">
      <c r="A61" s="17"/>
      <c r="B61" s="73"/>
      <c r="C61" s="72"/>
      <c r="D61" s="73"/>
      <c r="E61" s="72"/>
      <c r="F61" s="73"/>
      <c r="G61" s="72"/>
      <c r="H61" s="71" t="s">
        <v>461</v>
      </c>
      <c r="I61" s="26" t="s">
        <v>462</v>
      </c>
      <c r="J61" s="22" t="s">
        <v>271</v>
      </c>
    </row>
    <row r="62" spans="1:10" ht="25.5" x14ac:dyDescent="0.25">
      <c r="A62" s="17"/>
      <c r="B62" s="73"/>
      <c r="C62" s="72"/>
      <c r="D62" s="73"/>
      <c r="E62" s="72"/>
      <c r="F62" s="73"/>
      <c r="G62" s="72"/>
      <c r="H62" s="71" t="s">
        <v>463</v>
      </c>
      <c r="I62" s="20" t="s">
        <v>464</v>
      </c>
      <c r="J62" s="23" t="s">
        <v>271</v>
      </c>
    </row>
    <row r="63" spans="1:10" x14ac:dyDescent="0.25">
      <c r="A63" s="17"/>
      <c r="B63" s="73"/>
      <c r="C63" s="72"/>
      <c r="D63" s="73"/>
      <c r="E63" s="72"/>
      <c r="F63" s="73"/>
      <c r="G63" s="72"/>
      <c r="H63" s="71" t="s">
        <v>465</v>
      </c>
      <c r="I63" s="20" t="s">
        <v>466</v>
      </c>
      <c r="J63" s="23" t="s">
        <v>271</v>
      </c>
    </row>
    <row r="64" spans="1:10" ht="25.5" x14ac:dyDescent="0.25">
      <c r="A64" s="17"/>
      <c r="B64" s="73"/>
      <c r="C64" s="72"/>
      <c r="D64" s="73"/>
      <c r="E64" s="72"/>
      <c r="F64" s="73"/>
      <c r="G64" s="72"/>
      <c r="H64" s="71" t="s">
        <v>467</v>
      </c>
      <c r="I64" s="20" t="s">
        <v>468</v>
      </c>
      <c r="J64" s="23" t="s">
        <v>271</v>
      </c>
    </row>
    <row r="65" spans="1:10" x14ac:dyDescent="0.25">
      <c r="A65" s="17"/>
      <c r="B65" s="73"/>
      <c r="C65" s="72"/>
      <c r="D65" s="73"/>
      <c r="E65" s="72"/>
      <c r="F65" s="73"/>
      <c r="G65" s="72"/>
      <c r="H65" s="71" t="s">
        <v>469</v>
      </c>
      <c r="I65" s="20" t="s">
        <v>470</v>
      </c>
      <c r="J65" s="23" t="s">
        <v>271</v>
      </c>
    </row>
    <row r="66" spans="1:10" x14ac:dyDescent="0.25">
      <c r="A66" s="17"/>
      <c r="B66" s="73"/>
      <c r="C66" s="72"/>
      <c r="D66" s="73"/>
      <c r="E66" s="72"/>
      <c r="F66" s="27" t="s">
        <v>569</v>
      </c>
      <c r="G66" s="20" t="s">
        <v>203</v>
      </c>
      <c r="H66" s="71" t="s">
        <v>471</v>
      </c>
      <c r="I66" s="26" t="s">
        <v>472</v>
      </c>
      <c r="J66" s="22" t="s">
        <v>271</v>
      </c>
    </row>
    <row r="67" spans="1:10" x14ac:dyDescent="0.25">
      <c r="A67" s="17"/>
      <c r="B67" s="73"/>
      <c r="C67" s="72"/>
      <c r="D67" s="73" t="s">
        <v>194</v>
      </c>
      <c r="E67" s="72" t="s">
        <v>195</v>
      </c>
      <c r="F67" s="73" t="s">
        <v>208</v>
      </c>
      <c r="G67" s="72" t="s">
        <v>205</v>
      </c>
      <c r="H67" s="71" t="s">
        <v>473</v>
      </c>
      <c r="I67" s="20" t="s">
        <v>448</v>
      </c>
      <c r="J67" s="23" t="s">
        <v>556</v>
      </c>
    </row>
    <row r="68" spans="1:10" x14ac:dyDescent="0.25">
      <c r="A68" s="17"/>
      <c r="B68" s="73"/>
      <c r="C68" s="72"/>
      <c r="D68" s="73"/>
      <c r="E68" s="72"/>
      <c r="F68" s="73"/>
      <c r="G68" s="72"/>
      <c r="H68" s="71" t="s">
        <v>474</v>
      </c>
      <c r="I68" s="26" t="s">
        <v>124</v>
      </c>
      <c r="J68" s="24" t="s">
        <v>548</v>
      </c>
    </row>
    <row r="69" spans="1:10" x14ac:dyDescent="0.25">
      <c r="A69" s="17"/>
      <c r="B69" s="73"/>
      <c r="C69" s="72"/>
      <c r="D69" s="73"/>
      <c r="E69" s="72"/>
      <c r="F69" s="73"/>
      <c r="G69" s="72"/>
      <c r="H69" s="71" t="s">
        <v>475</v>
      </c>
      <c r="I69" s="20" t="s">
        <v>476</v>
      </c>
      <c r="J69" s="23">
        <v>20</v>
      </c>
    </row>
    <row r="70" spans="1:10" ht="25.5" x14ac:dyDescent="0.25">
      <c r="A70" s="17"/>
      <c r="B70" s="73"/>
      <c r="C70" s="72"/>
      <c r="D70" s="73"/>
      <c r="E70" s="72"/>
      <c r="F70" s="73" t="s">
        <v>209</v>
      </c>
      <c r="G70" s="72" t="s">
        <v>204</v>
      </c>
      <c r="H70" s="71" t="s">
        <v>477</v>
      </c>
      <c r="I70" s="20" t="s">
        <v>478</v>
      </c>
      <c r="J70" s="23" t="s">
        <v>271</v>
      </c>
    </row>
    <row r="71" spans="1:10" x14ac:dyDescent="0.25">
      <c r="A71" s="17"/>
      <c r="B71" s="73"/>
      <c r="C71" s="72"/>
      <c r="D71" s="73"/>
      <c r="E71" s="72"/>
      <c r="F71" s="73"/>
      <c r="G71" s="72"/>
      <c r="H71" s="71" t="s">
        <v>479</v>
      </c>
      <c r="I71" s="26" t="s">
        <v>480</v>
      </c>
      <c r="J71" s="23" t="s">
        <v>271</v>
      </c>
    </row>
    <row r="72" spans="1:10" x14ac:dyDescent="0.25">
      <c r="A72" s="17"/>
      <c r="B72" s="73"/>
      <c r="C72" s="72"/>
      <c r="D72" s="73"/>
      <c r="E72" s="72"/>
      <c r="F72" s="73"/>
      <c r="G72" s="72"/>
      <c r="H72" s="71" t="s">
        <v>481</v>
      </c>
      <c r="I72" s="26" t="s">
        <v>466</v>
      </c>
      <c r="J72" s="23" t="s">
        <v>271</v>
      </c>
    </row>
    <row r="73" spans="1:10" x14ac:dyDescent="0.25">
      <c r="A73" s="17"/>
      <c r="B73" s="73"/>
      <c r="C73" s="72"/>
      <c r="D73" s="73"/>
      <c r="E73" s="72"/>
      <c r="F73" s="73"/>
      <c r="G73" s="72"/>
      <c r="H73" s="71" t="s">
        <v>482</v>
      </c>
      <c r="I73" s="26" t="s">
        <v>483</v>
      </c>
      <c r="J73" s="23" t="s">
        <v>271</v>
      </c>
    </row>
    <row r="74" spans="1:10" x14ac:dyDescent="0.25">
      <c r="A74" s="17"/>
      <c r="B74" s="73"/>
      <c r="C74" s="72"/>
      <c r="D74" s="73"/>
      <c r="E74" s="72"/>
      <c r="F74" s="73"/>
      <c r="G74" s="72"/>
      <c r="H74" s="71" t="s">
        <v>484</v>
      </c>
      <c r="I74" s="20" t="s">
        <v>470</v>
      </c>
      <c r="J74" s="23" t="s">
        <v>271</v>
      </c>
    </row>
    <row r="75" spans="1:10" x14ac:dyDescent="0.25">
      <c r="A75" s="17"/>
      <c r="B75" s="73"/>
      <c r="C75" s="72"/>
      <c r="D75" s="73"/>
      <c r="E75" s="72"/>
      <c r="F75" s="27" t="s">
        <v>570</v>
      </c>
      <c r="G75" s="20" t="s">
        <v>203</v>
      </c>
      <c r="H75" s="71" t="s">
        <v>485</v>
      </c>
      <c r="I75" s="20" t="s">
        <v>486</v>
      </c>
      <c r="J75" s="23" t="s">
        <v>271</v>
      </c>
    </row>
    <row r="76" spans="1:10" ht="38.25" x14ac:dyDescent="0.25">
      <c r="A76" s="17"/>
      <c r="B76" s="73"/>
      <c r="C76" s="72"/>
      <c r="D76" s="73" t="s">
        <v>196</v>
      </c>
      <c r="E76" s="72" t="s">
        <v>197</v>
      </c>
      <c r="F76" s="73" t="s">
        <v>210</v>
      </c>
      <c r="G76" s="72" t="s">
        <v>205</v>
      </c>
      <c r="H76" s="71" t="s">
        <v>487</v>
      </c>
      <c r="I76" s="20" t="s">
        <v>488</v>
      </c>
      <c r="J76" s="23" t="s">
        <v>561</v>
      </c>
    </row>
    <row r="77" spans="1:10" ht="38.25" x14ac:dyDescent="0.25">
      <c r="A77" s="17"/>
      <c r="B77" s="73"/>
      <c r="C77" s="72"/>
      <c r="D77" s="73"/>
      <c r="E77" s="72"/>
      <c r="F77" s="73"/>
      <c r="G77" s="72"/>
      <c r="H77" s="71" t="s">
        <v>489</v>
      </c>
      <c r="I77" s="26" t="s">
        <v>490</v>
      </c>
      <c r="J77" s="22" t="s">
        <v>562</v>
      </c>
    </row>
    <row r="78" spans="1:10" x14ac:dyDescent="0.25">
      <c r="A78" s="17"/>
      <c r="B78" s="73"/>
      <c r="C78" s="72"/>
      <c r="D78" s="73"/>
      <c r="E78" s="72"/>
      <c r="F78" s="73" t="s">
        <v>211</v>
      </c>
      <c r="G78" s="72" t="s">
        <v>213</v>
      </c>
      <c r="H78" s="71" t="s">
        <v>491</v>
      </c>
      <c r="I78" s="20" t="s">
        <v>492</v>
      </c>
      <c r="J78" s="23" t="s">
        <v>271</v>
      </c>
    </row>
    <row r="79" spans="1:10" x14ac:dyDescent="0.25">
      <c r="A79" s="17"/>
      <c r="B79" s="73"/>
      <c r="C79" s="72"/>
      <c r="D79" s="73"/>
      <c r="E79" s="72"/>
      <c r="F79" s="73"/>
      <c r="G79" s="72"/>
      <c r="H79" s="71" t="s">
        <v>493</v>
      </c>
      <c r="I79" s="20" t="s">
        <v>494</v>
      </c>
      <c r="J79" s="23" t="s">
        <v>271</v>
      </c>
    </row>
    <row r="80" spans="1:10" x14ac:dyDescent="0.25">
      <c r="A80" s="17"/>
      <c r="B80" s="73"/>
      <c r="C80" s="72"/>
      <c r="D80" s="73"/>
      <c r="E80" s="72"/>
      <c r="F80" s="73"/>
      <c r="G80" s="72"/>
      <c r="H80" s="71" t="s">
        <v>495</v>
      </c>
      <c r="I80" s="20" t="s">
        <v>496</v>
      </c>
      <c r="J80" s="23" t="s">
        <v>271</v>
      </c>
    </row>
    <row r="81" spans="1:10" x14ac:dyDescent="0.25">
      <c r="A81" s="17"/>
      <c r="B81" s="73"/>
      <c r="C81" s="72"/>
      <c r="D81" s="73"/>
      <c r="E81" s="72"/>
      <c r="F81" s="73"/>
      <c r="G81" s="72"/>
      <c r="H81" s="71" t="s">
        <v>497</v>
      </c>
      <c r="I81" s="20" t="s">
        <v>498</v>
      </c>
      <c r="J81" s="23" t="s">
        <v>271</v>
      </c>
    </row>
    <row r="82" spans="1:10" x14ac:dyDescent="0.25">
      <c r="A82" s="17"/>
      <c r="B82" s="73" t="s">
        <v>224</v>
      </c>
      <c r="C82" s="72" t="s">
        <v>223</v>
      </c>
      <c r="D82" s="27" t="s">
        <v>215</v>
      </c>
      <c r="E82" s="72" t="s">
        <v>216</v>
      </c>
      <c r="F82" s="72"/>
      <c r="G82" s="72"/>
      <c r="H82" s="71" t="s">
        <v>499</v>
      </c>
      <c r="I82" s="20" t="s">
        <v>500</v>
      </c>
      <c r="J82" s="23" t="s">
        <v>271</v>
      </c>
    </row>
    <row r="83" spans="1:10" x14ac:dyDescent="0.25">
      <c r="A83" s="17"/>
      <c r="B83" s="73"/>
      <c r="C83" s="72"/>
      <c r="D83" s="73" t="s">
        <v>217</v>
      </c>
      <c r="E83" s="72" t="s">
        <v>218</v>
      </c>
      <c r="F83" s="72"/>
      <c r="G83" s="72"/>
      <c r="H83" s="71" t="s">
        <v>501</v>
      </c>
      <c r="I83" s="20" t="s">
        <v>502</v>
      </c>
      <c r="J83" s="23" t="s">
        <v>271</v>
      </c>
    </row>
    <row r="84" spans="1:10" x14ac:dyDescent="0.25">
      <c r="A84" s="17"/>
      <c r="B84" s="73"/>
      <c r="C84" s="72"/>
      <c r="D84" s="73"/>
      <c r="E84" s="72"/>
      <c r="F84" s="72"/>
      <c r="G84" s="72"/>
      <c r="H84" s="71" t="s">
        <v>503</v>
      </c>
      <c r="I84" s="20" t="s">
        <v>504</v>
      </c>
      <c r="J84" s="23" t="s">
        <v>271</v>
      </c>
    </row>
    <row r="85" spans="1:10" x14ac:dyDescent="0.25">
      <c r="A85" s="17"/>
      <c r="B85" s="73"/>
      <c r="C85" s="72"/>
      <c r="D85" s="73"/>
      <c r="E85" s="72"/>
      <c r="F85" s="72"/>
      <c r="G85" s="72"/>
      <c r="H85" s="71" t="s">
        <v>505</v>
      </c>
      <c r="I85" s="20" t="s">
        <v>506</v>
      </c>
      <c r="J85" s="23" t="s">
        <v>271</v>
      </c>
    </row>
    <row r="86" spans="1:10" x14ac:dyDescent="0.25">
      <c r="A86" s="17"/>
      <c r="B86" s="73"/>
      <c r="C86" s="72"/>
      <c r="D86" s="73"/>
      <c r="E86" s="72"/>
      <c r="F86" s="72"/>
      <c r="G86" s="72"/>
      <c r="H86" s="71" t="s">
        <v>507</v>
      </c>
      <c r="I86" s="20" t="s">
        <v>508</v>
      </c>
      <c r="J86" s="23" t="s">
        <v>271</v>
      </c>
    </row>
    <row r="87" spans="1:10" x14ac:dyDescent="0.25">
      <c r="A87" s="17"/>
      <c r="B87" s="73"/>
      <c r="C87" s="72"/>
      <c r="D87" s="73"/>
      <c r="E87" s="72"/>
      <c r="F87" s="72"/>
      <c r="G87" s="72"/>
      <c r="H87" s="71" t="s">
        <v>509</v>
      </c>
      <c r="I87" s="20" t="s">
        <v>510</v>
      </c>
      <c r="J87" s="23" t="s">
        <v>271</v>
      </c>
    </row>
    <row r="88" spans="1:10" x14ac:dyDescent="0.25">
      <c r="A88" s="17"/>
      <c r="B88" s="73"/>
      <c r="C88" s="72"/>
      <c r="D88" s="73" t="s">
        <v>219</v>
      </c>
      <c r="E88" s="72" t="s">
        <v>220</v>
      </c>
      <c r="F88" s="72"/>
      <c r="G88" s="72"/>
      <c r="H88" s="71" t="s">
        <v>511</v>
      </c>
      <c r="I88" s="20" t="s">
        <v>512</v>
      </c>
      <c r="J88" s="23" t="s">
        <v>271</v>
      </c>
    </row>
    <row r="89" spans="1:10" x14ac:dyDescent="0.25">
      <c r="A89" s="17"/>
      <c r="B89" s="73"/>
      <c r="C89" s="72"/>
      <c r="D89" s="73"/>
      <c r="E89" s="72"/>
      <c r="F89" s="72"/>
      <c r="G89" s="72"/>
      <c r="H89" s="71" t="s">
        <v>513</v>
      </c>
      <c r="I89" s="20" t="s">
        <v>514</v>
      </c>
      <c r="J89" s="23" t="s">
        <v>271</v>
      </c>
    </row>
    <row r="90" spans="1:10" x14ac:dyDescent="0.25">
      <c r="A90" s="17"/>
      <c r="B90" s="73"/>
      <c r="C90" s="72"/>
      <c r="D90" s="27" t="s">
        <v>571</v>
      </c>
      <c r="E90" s="72" t="s">
        <v>203</v>
      </c>
      <c r="F90" s="72"/>
      <c r="G90" s="72"/>
      <c r="H90" s="71" t="s">
        <v>515</v>
      </c>
      <c r="I90" s="26" t="s">
        <v>516</v>
      </c>
      <c r="J90" s="22" t="s">
        <v>271</v>
      </c>
    </row>
    <row r="91" spans="1:10" x14ac:dyDescent="0.25">
      <c r="A91" s="17"/>
      <c r="B91" s="73" t="s">
        <v>238</v>
      </c>
      <c r="C91" s="72" t="s">
        <v>239</v>
      </c>
      <c r="D91" s="73" t="s">
        <v>230</v>
      </c>
      <c r="E91" s="72" t="s">
        <v>229</v>
      </c>
      <c r="F91" s="73" t="s">
        <v>225</v>
      </c>
      <c r="G91" s="72" t="s">
        <v>226</v>
      </c>
      <c r="H91" s="71" t="s">
        <v>517</v>
      </c>
      <c r="I91" s="26" t="s">
        <v>518</v>
      </c>
      <c r="J91" s="22" t="s">
        <v>265</v>
      </c>
    </row>
    <row r="92" spans="1:10" x14ac:dyDescent="0.25">
      <c r="A92" s="17"/>
      <c r="B92" s="73"/>
      <c r="C92" s="72"/>
      <c r="D92" s="73"/>
      <c r="E92" s="72"/>
      <c r="F92" s="73"/>
      <c r="G92" s="72"/>
      <c r="H92" s="71" t="s">
        <v>519</v>
      </c>
      <c r="I92" s="26" t="s">
        <v>99</v>
      </c>
      <c r="J92" s="22">
        <v>56</v>
      </c>
    </row>
    <row r="93" spans="1:10" x14ac:dyDescent="0.25">
      <c r="A93" s="17"/>
      <c r="B93" s="73"/>
      <c r="C93" s="72"/>
      <c r="D93" s="73"/>
      <c r="E93" s="72"/>
      <c r="F93" s="73" t="s">
        <v>228</v>
      </c>
      <c r="G93" s="72" t="s">
        <v>227</v>
      </c>
      <c r="H93" s="71" t="s">
        <v>520</v>
      </c>
      <c r="I93" s="26" t="s">
        <v>99</v>
      </c>
      <c r="J93" s="22">
        <v>56</v>
      </c>
    </row>
    <row r="94" spans="1:10" x14ac:dyDescent="0.25">
      <c r="A94" s="17"/>
      <c r="B94" s="73"/>
      <c r="C94" s="72"/>
      <c r="D94" s="73"/>
      <c r="E94" s="72"/>
      <c r="F94" s="73"/>
      <c r="G94" s="72"/>
      <c r="H94" s="71" t="s">
        <v>521</v>
      </c>
      <c r="I94" s="26" t="s">
        <v>124</v>
      </c>
      <c r="J94" s="24" t="s">
        <v>548</v>
      </c>
    </row>
    <row r="95" spans="1:10" x14ac:dyDescent="0.25">
      <c r="A95" s="17"/>
      <c r="B95" s="73"/>
      <c r="C95" s="72"/>
      <c r="D95" s="73"/>
      <c r="E95" s="72"/>
      <c r="F95" s="73"/>
      <c r="G95" s="72"/>
      <c r="H95" s="71" t="s">
        <v>522</v>
      </c>
      <c r="I95" s="26" t="s">
        <v>523</v>
      </c>
      <c r="J95" s="22" t="s">
        <v>271</v>
      </c>
    </row>
    <row r="96" spans="1:10" x14ac:dyDescent="0.25">
      <c r="A96" s="17"/>
      <c r="B96" s="73"/>
      <c r="C96" s="72"/>
      <c r="D96" s="73" t="s">
        <v>231</v>
      </c>
      <c r="E96" s="72" t="s">
        <v>572</v>
      </c>
      <c r="F96" s="27" t="s">
        <v>233</v>
      </c>
      <c r="G96" s="20" t="s">
        <v>237</v>
      </c>
      <c r="H96" s="71" t="s">
        <v>524</v>
      </c>
      <c r="I96" s="26" t="s">
        <v>525</v>
      </c>
      <c r="J96" s="22" t="s">
        <v>271</v>
      </c>
    </row>
    <row r="97" spans="1:10" x14ac:dyDescent="0.25">
      <c r="A97" s="17"/>
      <c r="B97" s="73"/>
      <c r="C97" s="72"/>
      <c r="D97" s="73"/>
      <c r="E97" s="72"/>
      <c r="F97" s="73" t="s">
        <v>235</v>
      </c>
      <c r="G97" s="72" t="s">
        <v>227</v>
      </c>
      <c r="H97" s="71" t="s">
        <v>526</v>
      </c>
      <c r="I97" s="26" t="s">
        <v>99</v>
      </c>
      <c r="J97" s="22">
        <v>56</v>
      </c>
    </row>
    <row r="98" spans="1:10" x14ac:dyDescent="0.25">
      <c r="A98" s="17"/>
      <c r="B98" s="73"/>
      <c r="C98" s="72"/>
      <c r="D98" s="73"/>
      <c r="E98" s="72"/>
      <c r="F98" s="73"/>
      <c r="G98" s="72"/>
      <c r="H98" s="71" t="s">
        <v>527</v>
      </c>
      <c r="I98" s="26" t="s">
        <v>124</v>
      </c>
      <c r="J98" s="24" t="s">
        <v>548</v>
      </c>
    </row>
    <row r="99" spans="1:10" x14ac:dyDescent="0.25">
      <c r="A99" s="17"/>
      <c r="B99" s="73"/>
      <c r="C99" s="72"/>
      <c r="D99" s="73"/>
      <c r="E99" s="72"/>
      <c r="F99" s="73"/>
      <c r="G99" s="72"/>
      <c r="H99" s="71" t="s">
        <v>528</v>
      </c>
      <c r="I99" s="26" t="s">
        <v>523</v>
      </c>
      <c r="J99" s="22" t="s">
        <v>271</v>
      </c>
    </row>
    <row r="100" spans="1:10" ht="51" x14ac:dyDescent="0.25">
      <c r="A100" s="17"/>
      <c r="B100" s="27" t="s">
        <v>244</v>
      </c>
      <c r="C100" s="21" t="s">
        <v>245</v>
      </c>
      <c r="D100" s="27" t="s">
        <v>240</v>
      </c>
      <c r="E100" s="74" t="s">
        <v>216</v>
      </c>
      <c r="F100" s="74"/>
      <c r="G100" s="74"/>
      <c r="H100" s="71" t="s">
        <v>529</v>
      </c>
      <c r="I100" s="26" t="s">
        <v>530</v>
      </c>
      <c r="J100" s="22" t="s">
        <v>271</v>
      </c>
    </row>
  </sheetData>
  <mergeCells count="69">
    <mergeCell ref="G7:G8"/>
    <mergeCell ref="F7:F8"/>
    <mergeCell ref="F10:F13"/>
    <mergeCell ref="F14:F19"/>
    <mergeCell ref="G14:G19"/>
    <mergeCell ref="G10:G13"/>
    <mergeCell ref="F20:F25"/>
    <mergeCell ref="G20:G25"/>
    <mergeCell ref="F26:F33"/>
    <mergeCell ref="G26:G33"/>
    <mergeCell ref="G34:G37"/>
    <mergeCell ref="F34:F37"/>
    <mergeCell ref="F38:F40"/>
    <mergeCell ref="G38:G40"/>
    <mergeCell ref="F41:F43"/>
    <mergeCell ref="G41:G43"/>
    <mergeCell ref="F44:F48"/>
    <mergeCell ref="G44:G48"/>
    <mergeCell ref="F49:F52"/>
    <mergeCell ref="F53:F57"/>
    <mergeCell ref="F58:F65"/>
    <mergeCell ref="G53:G57"/>
    <mergeCell ref="G49:G52"/>
    <mergeCell ref="G58:G65"/>
    <mergeCell ref="E88:G89"/>
    <mergeCell ref="D76:D81"/>
    <mergeCell ref="E76:E81"/>
    <mergeCell ref="F67:F69"/>
    <mergeCell ref="F70:F74"/>
    <mergeCell ref="G67:G69"/>
    <mergeCell ref="G70:G74"/>
    <mergeCell ref="F76:F77"/>
    <mergeCell ref="G76:G77"/>
    <mergeCell ref="F78:F81"/>
    <mergeCell ref="G78:G81"/>
    <mergeCell ref="E82:G82"/>
    <mergeCell ref="D83:D87"/>
    <mergeCell ref="E83:G87"/>
    <mergeCell ref="D67:D75"/>
    <mergeCell ref="D88:D89"/>
    <mergeCell ref="E90:G90"/>
    <mergeCell ref="F91:F92"/>
    <mergeCell ref="G91:G92"/>
    <mergeCell ref="F93:F95"/>
    <mergeCell ref="G93:G95"/>
    <mergeCell ref="E100:G100"/>
    <mergeCell ref="D96:D99"/>
    <mergeCell ref="E96:E99"/>
    <mergeCell ref="D91:D95"/>
    <mergeCell ref="E91:E95"/>
    <mergeCell ref="G97:G99"/>
    <mergeCell ref="F97:F99"/>
    <mergeCell ref="B91:B99"/>
    <mergeCell ref="B82:B90"/>
    <mergeCell ref="B4:B81"/>
    <mergeCell ref="C4:C81"/>
    <mergeCell ref="C82:C90"/>
    <mergeCell ref="C91:C99"/>
    <mergeCell ref="D4:D19"/>
    <mergeCell ref="D20:D37"/>
    <mergeCell ref="D38:D43"/>
    <mergeCell ref="D44:D52"/>
    <mergeCell ref="D53:D66"/>
    <mergeCell ref="E67:E75"/>
    <mergeCell ref="E38:E43"/>
    <mergeCell ref="E20:E37"/>
    <mergeCell ref="E4:E19"/>
    <mergeCell ref="E44:E52"/>
    <mergeCell ref="E53:E66"/>
  </mergeCells>
  <phoneticPr fontId="3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96"/>
  <sheetViews>
    <sheetView showGridLines="0" tabSelected="1" zoomScaleNormal="100" workbookViewId="0">
      <pane ySplit="3" topLeftCell="A4" activePane="bottomLeft" state="frozen"/>
      <selection pane="bottomLeft" activeCell="Y16" sqref="Y16"/>
    </sheetView>
  </sheetViews>
  <sheetFormatPr baseColWidth="10" defaultColWidth="9.140625" defaultRowHeight="15" x14ac:dyDescent="0.25"/>
  <cols>
    <col min="1" max="1" width="4.140625" style="1" customWidth="1"/>
    <col min="2" max="2" width="8.7109375" hidden="1" customWidth="1"/>
    <col min="3" max="3" width="12.7109375" customWidth="1"/>
    <col min="4" max="4" width="8.7109375" style="2" hidden="1" customWidth="1"/>
    <col min="5" max="5" width="20.7109375" style="1" customWidth="1"/>
    <col min="6" max="6" width="8.7109375" style="1" hidden="1" customWidth="1"/>
    <col min="7" max="7" width="20.7109375" style="1" customWidth="1"/>
    <col min="8" max="8" width="8.7109375" style="2" hidden="1" customWidth="1"/>
    <col min="9" max="9" width="60.7109375" style="1" customWidth="1"/>
    <col min="10" max="10" width="10.7109375" style="2" customWidth="1"/>
    <col min="11" max="11" width="10.7109375" style="1" customWidth="1"/>
    <col min="12" max="12" width="10.7109375" style="4" customWidth="1"/>
    <col min="13" max="13" width="9.7109375" style="4" customWidth="1"/>
    <col min="14" max="14" width="9.7109375" style="4" hidden="1" customWidth="1"/>
    <col min="15" max="15" width="9.7109375" style="2" hidden="1" customWidth="1"/>
    <col min="16" max="17" width="9.7109375" style="1" hidden="1" customWidth="1"/>
    <col min="18" max="18" width="9.7109375" style="42" hidden="1" customWidth="1"/>
    <col min="19" max="20" width="9.7109375" style="43" hidden="1" customWidth="1"/>
    <col min="21" max="21" width="9.7109375" style="43" customWidth="1"/>
    <col min="22" max="22" width="9.7109375" style="43" hidden="1" customWidth="1"/>
    <col min="23" max="16384" width="9.140625" style="1"/>
  </cols>
  <sheetData>
    <row r="1" spans="2:22" x14ac:dyDescent="0.25">
      <c r="B1" s="15" t="s">
        <v>360</v>
      </c>
    </row>
    <row r="2" spans="2:22" x14ac:dyDescent="0.25">
      <c r="B2" s="13" t="s">
        <v>359</v>
      </c>
    </row>
    <row r="3" spans="2:22" s="11" customFormat="1" ht="25.5" x14ac:dyDescent="0.25">
      <c r="B3" s="10" t="s">
        <v>0</v>
      </c>
      <c r="C3" s="10" t="s">
        <v>173</v>
      </c>
      <c r="D3" s="10" t="s">
        <v>0</v>
      </c>
      <c r="E3" s="10" t="s">
        <v>172</v>
      </c>
      <c r="F3" s="10" t="s">
        <v>0</v>
      </c>
      <c r="G3" s="10" t="s">
        <v>171</v>
      </c>
      <c r="H3" s="10" t="s">
        <v>0</v>
      </c>
      <c r="I3" s="10" t="s">
        <v>170</v>
      </c>
      <c r="J3" s="8" t="s">
        <v>262</v>
      </c>
      <c r="K3" s="8" t="s">
        <v>263</v>
      </c>
      <c r="L3" s="8" t="s">
        <v>264</v>
      </c>
      <c r="M3" s="10" t="s">
        <v>581</v>
      </c>
      <c r="N3" s="30" t="s">
        <v>583</v>
      </c>
      <c r="O3" s="30" t="s">
        <v>3</v>
      </c>
      <c r="P3" s="30" t="s">
        <v>2</v>
      </c>
      <c r="Q3" s="30" t="s">
        <v>1</v>
      </c>
      <c r="R3" s="30" t="s">
        <v>247</v>
      </c>
      <c r="S3" s="30" t="s">
        <v>246</v>
      </c>
      <c r="T3" s="30" t="s">
        <v>248</v>
      </c>
      <c r="U3" s="30" t="s">
        <v>582</v>
      </c>
      <c r="V3" s="10" t="s">
        <v>584</v>
      </c>
    </row>
    <row r="4" spans="2:22" ht="25.5" x14ac:dyDescent="0.2">
      <c r="B4" s="78" t="s">
        <v>198</v>
      </c>
      <c r="C4" s="79" t="s">
        <v>199</v>
      </c>
      <c r="D4" s="78" t="s">
        <v>174</v>
      </c>
      <c r="E4" s="79" t="s">
        <v>179</v>
      </c>
      <c r="F4" s="78" t="s">
        <v>175</v>
      </c>
      <c r="G4" s="79" t="s">
        <v>180</v>
      </c>
      <c r="H4" s="31" t="s">
        <v>4</v>
      </c>
      <c r="I4" s="3" t="s">
        <v>94</v>
      </c>
      <c r="J4" s="29" t="s">
        <v>265</v>
      </c>
      <c r="K4" s="29" t="s">
        <v>266</v>
      </c>
      <c r="L4" s="29" t="s">
        <v>267</v>
      </c>
      <c r="M4" s="37"/>
      <c r="N4" s="32">
        <f>1/3</f>
        <v>0.33333333333333331</v>
      </c>
      <c r="O4" s="75">
        <v>0.36969999999999997</v>
      </c>
      <c r="P4" s="75">
        <v>5.45E-2</v>
      </c>
      <c r="Q4" s="75">
        <v>0.30159999999999998</v>
      </c>
      <c r="R4" s="77">
        <f>+SUMPRODUCT(M4:M6,N4:N6)</f>
        <v>0</v>
      </c>
      <c r="S4" s="77">
        <f>+O4*R4+O7*R7+O8*R8+O10*R10</f>
        <v>0</v>
      </c>
      <c r="T4" s="77">
        <f>+P4*S4+P12*S12+P15*S15+P26*S26+P34*S34+P48*S48</f>
        <v>0</v>
      </c>
      <c r="U4" s="120">
        <f>+Q4*T4+Q61*T61+Q75*T75+Q90*T90</f>
        <v>0</v>
      </c>
      <c r="V4" s="33">
        <f>+N4*O4*P4*Q4</f>
        <v>2.0256109466666662E-3</v>
      </c>
    </row>
    <row r="5" spans="2:22" ht="25.5" x14ac:dyDescent="0.2">
      <c r="B5" s="78"/>
      <c r="C5" s="79"/>
      <c r="D5" s="78"/>
      <c r="E5" s="79"/>
      <c r="F5" s="78"/>
      <c r="G5" s="79"/>
      <c r="H5" s="31" t="s">
        <v>5</v>
      </c>
      <c r="I5" s="3" t="s">
        <v>95</v>
      </c>
      <c r="J5" s="29" t="s">
        <v>265</v>
      </c>
      <c r="K5" s="29" t="s">
        <v>268</v>
      </c>
      <c r="L5" s="29" t="s">
        <v>269</v>
      </c>
      <c r="M5" s="37"/>
      <c r="N5" s="32">
        <f>1/3</f>
        <v>0.33333333333333331</v>
      </c>
      <c r="O5" s="76"/>
      <c r="P5" s="76"/>
      <c r="Q5" s="76"/>
      <c r="R5" s="77"/>
      <c r="S5" s="77"/>
      <c r="T5" s="77"/>
      <c r="U5" s="120"/>
      <c r="V5" s="33">
        <f>+N5*O4*P4*Q4</f>
        <v>2.0256109466666662E-3</v>
      </c>
    </row>
    <row r="6" spans="2:22" ht="12.75" x14ac:dyDescent="0.2">
      <c r="B6" s="78"/>
      <c r="C6" s="79"/>
      <c r="D6" s="78"/>
      <c r="E6" s="79"/>
      <c r="F6" s="78"/>
      <c r="G6" s="79"/>
      <c r="H6" s="31" t="s">
        <v>6</v>
      </c>
      <c r="I6" s="3" t="s">
        <v>96</v>
      </c>
      <c r="J6" s="29" t="s">
        <v>265</v>
      </c>
      <c r="K6" s="29" t="s">
        <v>270</v>
      </c>
      <c r="L6" s="29" t="s">
        <v>271</v>
      </c>
      <c r="M6" s="37"/>
      <c r="N6" s="32">
        <f>1/3</f>
        <v>0.33333333333333331</v>
      </c>
      <c r="O6" s="76"/>
      <c r="P6" s="76"/>
      <c r="Q6" s="76"/>
      <c r="R6" s="77"/>
      <c r="S6" s="77"/>
      <c r="T6" s="77"/>
      <c r="U6" s="120"/>
      <c r="V6" s="33">
        <f>+N6*$O$4*$P$4*$Q$4</f>
        <v>2.0256109466666662E-3</v>
      </c>
    </row>
    <row r="7" spans="2:22" ht="12.75" customHeight="1" x14ac:dyDescent="0.2">
      <c r="B7" s="78"/>
      <c r="C7" s="79"/>
      <c r="D7" s="78"/>
      <c r="E7" s="79"/>
      <c r="F7" s="29" t="s">
        <v>176</v>
      </c>
      <c r="G7" s="28" t="s">
        <v>181</v>
      </c>
      <c r="H7" s="31" t="s">
        <v>7</v>
      </c>
      <c r="I7" s="3" t="s">
        <v>97</v>
      </c>
      <c r="J7" s="29" t="s">
        <v>272</v>
      </c>
      <c r="K7" s="29" t="s">
        <v>273</v>
      </c>
      <c r="L7" s="29" t="s">
        <v>274</v>
      </c>
      <c r="M7" s="37"/>
      <c r="N7" s="34">
        <v>1</v>
      </c>
      <c r="O7" s="38">
        <v>0.31969999999999998</v>
      </c>
      <c r="P7" s="76"/>
      <c r="Q7" s="76"/>
      <c r="R7" s="39">
        <f>+N7*M7</f>
        <v>0</v>
      </c>
      <c r="S7" s="77"/>
      <c r="T7" s="77"/>
      <c r="U7" s="120"/>
      <c r="V7" s="33">
        <f>+N7*$O$7*$P$4*$Q$4</f>
        <v>5.2549728399999994E-3</v>
      </c>
    </row>
    <row r="8" spans="2:22" ht="12.75" x14ac:dyDescent="0.2">
      <c r="B8" s="78"/>
      <c r="C8" s="79"/>
      <c r="D8" s="78"/>
      <c r="E8" s="79"/>
      <c r="F8" s="78" t="s">
        <v>177</v>
      </c>
      <c r="G8" s="79" t="s">
        <v>182</v>
      </c>
      <c r="H8" s="31" t="s">
        <v>8</v>
      </c>
      <c r="I8" s="3" t="s">
        <v>98</v>
      </c>
      <c r="J8" s="29" t="s">
        <v>275</v>
      </c>
      <c r="K8" s="29" t="s">
        <v>276</v>
      </c>
      <c r="L8" s="29" t="s">
        <v>277</v>
      </c>
      <c r="M8" s="37"/>
      <c r="N8" s="34">
        <f>1/2</f>
        <v>0.5</v>
      </c>
      <c r="O8" s="75">
        <v>0.1676</v>
      </c>
      <c r="P8" s="76"/>
      <c r="Q8" s="76"/>
      <c r="R8" s="77">
        <f>+SUMPRODUCT(N8:N9,M8:M9)</f>
        <v>0</v>
      </c>
      <c r="S8" s="77"/>
      <c r="T8" s="77"/>
      <c r="U8" s="120"/>
      <c r="V8" s="33">
        <f>+N8*$O$8*$P$4*$Q$4</f>
        <v>1.3774373599999999E-3</v>
      </c>
    </row>
    <row r="9" spans="2:22" ht="12.75" x14ac:dyDescent="0.2">
      <c r="B9" s="78"/>
      <c r="C9" s="79"/>
      <c r="D9" s="78"/>
      <c r="E9" s="79"/>
      <c r="F9" s="78"/>
      <c r="G9" s="79"/>
      <c r="H9" s="31" t="s">
        <v>9</v>
      </c>
      <c r="I9" s="3" t="s">
        <v>99</v>
      </c>
      <c r="J9" s="29" t="s">
        <v>278</v>
      </c>
      <c r="K9" s="29">
        <v>55</v>
      </c>
      <c r="L9" s="29">
        <v>66</v>
      </c>
      <c r="M9" s="37"/>
      <c r="N9" s="34">
        <f t="shared" ref="N9:N14" si="0">1/2</f>
        <v>0.5</v>
      </c>
      <c r="O9" s="76"/>
      <c r="P9" s="76"/>
      <c r="Q9" s="76"/>
      <c r="R9" s="77"/>
      <c r="S9" s="77"/>
      <c r="T9" s="77"/>
      <c r="U9" s="120"/>
      <c r="V9" s="33">
        <f>+N9*$O$8*$P$4*$Q$4</f>
        <v>1.3774373599999999E-3</v>
      </c>
    </row>
    <row r="10" spans="2:22" ht="12.75" x14ac:dyDescent="0.2">
      <c r="B10" s="78"/>
      <c r="C10" s="79"/>
      <c r="D10" s="78"/>
      <c r="E10" s="79"/>
      <c r="F10" s="78" t="s">
        <v>178</v>
      </c>
      <c r="G10" s="79" t="s">
        <v>183</v>
      </c>
      <c r="H10" s="31" t="s">
        <v>10</v>
      </c>
      <c r="I10" s="3" t="s">
        <v>98</v>
      </c>
      <c r="J10" s="29" t="s">
        <v>275</v>
      </c>
      <c r="K10" s="29" t="s">
        <v>276</v>
      </c>
      <c r="L10" s="29" t="s">
        <v>277</v>
      </c>
      <c r="M10" s="37"/>
      <c r="N10" s="34">
        <f t="shared" si="0"/>
        <v>0.5</v>
      </c>
      <c r="O10" s="75">
        <v>0.14299999999999999</v>
      </c>
      <c r="P10" s="76"/>
      <c r="Q10" s="76"/>
      <c r="R10" s="77">
        <f>+SUMPRODUCT(N10:N11,M10:M11)</f>
        <v>0</v>
      </c>
      <c r="S10" s="77"/>
      <c r="T10" s="77"/>
      <c r="U10" s="120"/>
      <c r="V10" s="33">
        <f>+N10*$O$10*$P$4*$Q$4</f>
        <v>1.1752597999999997E-3</v>
      </c>
    </row>
    <row r="11" spans="2:22" ht="12.75" x14ac:dyDescent="0.2">
      <c r="B11" s="78"/>
      <c r="C11" s="79"/>
      <c r="D11" s="78"/>
      <c r="E11" s="79"/>
      <c r="F11" s="78"/>
      <c r="G11" s="79"/>
      <c r="H11" s="31" t="s">
        <v>11</v>
      </c>
      <c r="I11" s="3" t="s">
        <v>99</v>
      </c>
      <c r="J11" s="29" t="s">
        <v>279</v>
      </c>
      <c r="K11" s="29">
        <v>65</v>
      </c>
      <c r="L11" s="29">
        <v>66</v>
      </c>
      <c r="M11" s="37"/>
      <c r="N11" s="34">
        <f t="shared" si="0"/>
        <v>0.5</v>
      </c>
      <c r="O11" s="76"/>
      <c r="P11" s="76"/>
      <c r="Q11" s="76"/>
      <c r="R11" s="77"/>
      <c r="S11" s="77"/>
      <c r="T11" s="77"/>
      <c r="U11" s="120"/>
      <c r="V11" s="33">
        <f>+N11*$O$10*$P$4*$Q$4</f>
        <v>1.1752597999999997E-3</v>
      </c>
    </row>
    <row r="12" spans="2:22" ht="25.5" x14ac:dyDescent="0.2">
      <c r="B12" s="78"/>
      <c r="C12" s="79"/>
      <c r="D12" s="78" t="s">
        <v>189</v>
      </c>
      <c r="E12" s="79" t="s">
        <v>188</v>
      </c>
      <c r="F12" s="29" t="s">
        <v>184</v>
      </c>
      <c r="G12" s="64" t="s">
        <v>186</v>
      </c>
      <c r="H12" s="31" t="s">
        <v>12</v>
      </c>
      <c r="I12" s="3" t="s">
        <v>100</v>
      </c>
      <c r="J12" s="29" t="s">
        <v>280</v>
      </c>
      <c r="K12" s="29" t="s">
        <v>281</v>
      </c>
      <c r="L12" s="29" t="s">
        <v>282</v>
      </c>
      <c r="M12" s="37"/>
      <c r="N12" s="34">
        <v>1</v>
      </c>
      <c r="O12" s="38">
        <v>0.50160000000000005</v>
      </c>
      <c r="P12" s="75">
        <v>0.05</v>
      </c>
      <c r="Q12" s="76"/>
      <c r="R12" s="39">
        <f>+N12*M12</f>
        <v>0</v>
      </c>
      <c r="S12" s="77">
        <f>+O12*R12+O13*R13</f>
        <v>0</v>
      </c>
      <c r="T12" s="77"/>
      <c r="U12" s="120"/>
      <c r="V12" s="33">
        <f>+N12*$O$12*$P$12*$Q$4</f>
        <v>7.5641280000000007E-3</v>
      </c>
    </row>
    <row r="13" spans="2:22" ht="25.5" x14ac:dyDescent="0.2">
      <c r="B13" s="78"/>
      <c r="C13" s="79"/>
      <c r="D13" s="78"/>
      <c r="E13" s="79"/>
      <c r="F13" s="78" t="s">
        <v>185</v>
      </c>
      <c r="G13" s="79" t="s">
        <v>187</v>
      </c>
      <c r="H13" s="31" t="s">
        <v>13</v>
      </c>
      <c r="I13" s="3" t="s">
        <v>101</v>
      </c>
      <c r="J13" s="29" t="s">
        <v>283</v>
      </c>
      <c r="K13" s="29" t="s">
        <v>284</v>
      </c>
      <c r="L13" s="29" t="s">
        <v>285</v>
      </c>
      <c r="M13" s="37"/>
      <c r="N13" s="34">
        <f t="shared" si="0"/>
        <v>0.5</v>
      </c>
      <c r="O13" s="75">
        <v>0.49840000000000001</v>
      </c>
      <c r="P13" s="76"/>
      <c r="Q13" s="76"/>
      <c r="R13" s="77">
        <f>+SUMPRODUCT(N13:N14,M13:M14)</f>
        <v>0</v>
      </c>
      <c r="S13" s="77"/>
      <c r="T13" s="77"/>
      <c r="U13" s="120"/>
      <c r="V13" s="33">
        <f>+N13*$O$13*$P$12*$Q$4</f>
        <v>3.7579359999999999E-3</v>
      </c>
    </row>
    <row r="14" spans="2:22" ht="12.75" x14ac:dyDescent="0.2">
      <c r="B14" s="78"/>
      <c r="C14" s="79"/>
      <c r="D14" s="78"/>
      <c r="E14" s="79"/>
      <c r="F14" s="78"/>
      <c r="G14" s="79"/>
      <c r="H14" s="31" t="s">
        <v>14</v>
      </c>
      <c r="I14" s="3" t="s">
        <v>102</v>
      </c>
      <c r="J14" s="29" t="s">
        <v>286</v>
      </c>
      <c r="K14" s="29">
        <v>35</v>
      </c>
      <c r="L14" s="29">
        <v>40</v>
      </c>
      <c r="M14" s="37"/>
      <c r="N14" s="34">
        <f t="shared" si="0"/>
        <v>0.5</v>
      </c>
      <c r="O14" s="76"/>
      <c r="P14" s="76"/>
      <c r="Q14" s="76"/>
      <c r="R14" s="77"/>
      <c r="S14" s="77"/>
      <c r="T14" s="77"/>
      <c r="U14" s="120"/>
      <c r="V14" s="33">
        <f>+N14*$O$13*$P$12*$Q$4</f>
        <v>3.7579359999999999E-3</v>
      </c>
    </row>
    <row r="15" spans="2:22" ht="25.5" x14ac:dyDescent="0.2">
      <c r="B15" s="78"/>
      <c r="C15" s="79"/>
      <c r="D15" s="78" t="s">
        <v>190</v>
      </c>
      <c r="E15" s="79" t="s">
        <v>191</v>
      </c>
      <c r="F15" s="78" t="s">
        <v>200</v>
      </c>
      <c r="G15" s="79" t="s">
        <v>205</v>
      </c>
      <c r="H15" s="29" t="s">
        <v>15</v>
      </c>
      <c r="I15" s="28" t="s">
        <v>258</v>
      </c>
      <c r="J15" s="29" t="s">
        <v>265</v>
      </c>
      <c r="K15" s="29">
        <v>2</v>
      </c>
      <c r="L15" s="29" t="s">
        <v>343</v>
      </c>
      <c r="M15" s="37"/>
      <c r="N15" s="34">
        <v>0.05</v>
      </c>
      <c r="O15" s="75">
        <v>0.49409999999999998</v>
      </c>
      <c r="P15" s="75">
        <v>0.1961</v>
      </c>
      <c r="Q15" s="76"/>
      <c r="R15" s="77">
        <f>+SUMPRODUCT(N15:N20,M15:M20)</f>
        <v>0</v>
      </c>
      <c r="S15" s="77">
        <f>+O15*R15+O21*R21+R25*O25</f>
        <v>0</v>
      </c>
      <c r="T15" s="77"/>
      <c r="U15" s="120"/>
      <c r="V15" s="35">
        <f t="shared" ref="V15:V20" si="1">+N15*$O$15*$P$15*$Q$4</f>
        <v>1.4611465908E-3</v>
      </c>
    </row>
    <row r="16" spans="2:22" ht="12.75" x14ac:dyDescent="0.2">
      <c r="B16" s="78"/>
      <c r="C16" s="79"/>
      <c r="D16" s="78"/>
      <c r="E16" s="79"/>
      <c r="F16" s="78"/>
      <c r="G16" s="79"/>
      <c r="H16" s="29" t="s">
        <v>16</v>
      </c>
      <c r="I16" s="28" t="s">
        <v>257</v>
      </c>
      <c r="J16" s="29" t="s">
        <v>265</v>
      </c>
      <c r="K16" s="29" t="s">
        <v>270</v>
      </c>
      <c r="L16" s="29" t="s">
        <v>344</v>
      </c>
      <c r="M16" s="37"/>
      <c r="N16" s="34">
        <v>0.05</v>
      </c>
      <c r="O16" s="75"/>
      <c r="P16" s="76"/>
      <c r="Q16" s="76"/>
      <c r="R16" s="77"/>
      <c r="S16" s="77"/>
      <c r="T16" s="77"/>
      <c r="U16" s="120"/>
      <c r="V16" s="35">
        <f t="shared" si="1"/>
        <v>1.4611465908E-3</v>
      </c>
    </row>
    <row r="17" spans="2:22" ht="25.5" x14ac:dyDescent="0.2">
      <c r="B17" s="78"/>
      <c r="C17" s="79"/>
      <c r="D17" s="78"/>
      <c r="E17" s="79"/>
      <c r="F17" s="78"/>
      <c r="G17" s="79"/>
      <c r="H17" s="29" t="s">
        <v>17</v>
      </c>
      <c r="I17" s="28" t="s">
        <v>103</v>
      </c>
      <c r="J17" s="29" t="s">
        <v>345</v>
      </c>
      <c r="K17" s="29" t="s">
        <v>270</v>
      </c>
      <c r="L17" s="29" t="s">
        <v>346</v>
      </c>
      <c r="M17" s="37"/>
      <c r="N17" s="34">
        <v>0.25</v>
      </c>
      <c r="O17" s="75"/>
      <c r="P17" s="76"/>
      <c r="Q17" s="76"/>
      <c r="R17" s="77"/>
      <c r="S17" s="77"/>
      <c r="T17" s="77"/>
      <c r="U17" s="120"/>
      <c r="V17" s="35">
        <f t="shared" si="1"/>
        <v>7.3057329539999993E-3</v>
      </c>
    </row>
    <row r="18" spans="2:22" ht="12.75" x14ac:dyDescent="0.2">
      <c r="B18" s="78"/>
      <c r="C18" s="79"/>
      <c r="D18" s="78"/>
      <c r="E18" s="79"/>
      <c r="F18" s="78"/>
      <c r="G18" s="79"/>
      <c r="H18" s="29" t="s">
        <v>18</v>
      </c>
      <c r="I18" s="28" t="s">
        <v>104</v>
      </c>
      <c r="J18" s="29" t="s">
        <v>307</v>
      </c>
      <c r="K18" s="29" t="s">
        <v>308</v>
      </c>
      <c r="L18" s="29" t="s">
        <v>309</v>
      </c>
      <c r="M18" s="37"/>
      <c r="N18" s="34">
        <v>0.1</v>
      </c>
      <c r="O18" s="75"/>
      <c r="P18" s="76"/>
      <c r="Q18" s="76"/>
      <c r="R18" s="77"/>
      <c r="S18" s="77"/>
      <c r="T18" s="77"/>
      <c r="U18" s="120"/>
      <c r="V18" s="35">
        <f t="shared" si="1"/>
        <v>2.9222931816000001E-3</v>
      </c>
    </row>
    <row r="19" spans="2:22" ht="12.75" x14ac:dyDescent="0.2">
      <c r="B19" s="78"/>
      <c r="C19" s="79"/>
      <c r="D19" s="78"/>
      <c r="E19" s="79"/>
      <c r="F19" s="78"/>
      <c r="G19" s="79"/>
      <c r="H19" s="29" t="s">
        <v>19</v>
      </c>
      <c r="I19" s="28" t="s">
        <v>251</v>
      </c>
      <c r="J19" s="9" t="s">
        <v>224</v>
      </c>
      <c r="K19" s="9" t="s">
        <v>238</v>
      </c>
      <c r="L19" s="29" t="s">
        <v>356</v>
      </c>
      <c r="M19" s="37"/>
      <c r="N19" s="34">
        <v>0.3</v>
      </c>
      <c r="O19" s="75"/>
      <c r="P19" s="76"/>
      <c r="Q19" s="76"/>
      <c r="R19" s="77"/>
      <c r="S19" s="77"/>
      <c r="T19" s="77"/>
      <c r="U19" s="120"/>
      <c r="V19" s="35">
        <f t="shared" si="1"/>
        <v>8.7668795447999985E-3</v>
      </c>
    </row>
    <row r="20" spans="2:22" ht="12.75" x14ac:dyDescent="0.2">
      <c r="B20" s="78"/>
      <c r="C20" s="79"/>
      <c r="D20" s="78"/>
      <c r="E20" s="79"/>
      <c r="F20" s="78"/>
      <c r="G20" s="79"/>
      <c r="H20" s="9" t="s">
        <v>20</v>
      </c>
      <c r="I20" s="18" t="s">
        <v>252</v>
      </c>
      <c r="J20" s="31" t="s">
        <v>353</v>
      </c>
      <c r="K20" s="31" t="s">
        <v>354</v>
      </c>
      <c r="L20" s="29" t="s">
        <v>355</v>
      </c>
      <c r="M20" s="37"/>
      <c r="N20" s="34">
        <v>0.25</v>
      </c>
      <c r="O20" s="75"/>
      <c r="P20" s="76"/>
      <c r="Q20" s="76"/>
      <c r="R20" s="77"/>
      <c r="S20" s="77"/>
      <c r="T20" s="77"/>
      <c r="U20" s="120"/>
      <c r="V20" s="35">
        <f t="shared" si="1"/>
        <v>7.3057329539999993E-3</v>
      </c>
    </row>
    <row r="21" spans="2:22" ht="12.75" customHeight="1" x14ac:dyDescent="0.2">
      <c r="B21" s="78"/>
      <c r="C21" s="79"/>
      <c r="D21" s="78"/>
      <c r="E21" s="79"/>
      <c r="F21" s="78" t="s">
        <v>201</v>
      </c>
      <c r="G21" s="79" t="s">
        <v>204</v>
      </c>
      <c r="H21" s="29" t="s">
        <v>21</v>
      </c>
      <c r="I21" s="28" t="s">
        <v>256</v>
      </c>
      <c r="J21" s="29" t="s">
        <v>265</v>
      </c>
      <c r="K21" s="29" t="s">
        <v>270</v>
      </c>
      <c r="L21" s="29" t="s">
        <v>271</v>
      </c>
      <c r="M21" s="37"/>
      <c r="N21" s="32">
        <v>0.05</v>
      </c>
      <c r="O21" s="75">
        <v>0.40189999999999998</v>
      </c>
      <c r="P21" s="76"/>
      <c r="Q21" s="76"/>
      <c r="R21" s="77">
        <f>+SUMPRODUCT(N21:N24,M21:M24)</f>
        <v>0</v>
      </c>
      <c r="S21" s="77"/>
      <c r="T21" s="77"/>
      <c r="U21" s="120"/>
      <c r="V21" s="35">
        <f>+N21*$O$21*$P$15*$Q$4</f>
        <v>1.1884938571999999E-3</v>
      </c>
    </row>
    <row r="22" spans="2:22" ht="38.25" x14ac:dyDescent="0.2">
      <c r="B22" s="78"/>
      <c r="C22" s="79"/>
      <c r="D22" s="78"/>
      <c r="E22" s="79"/>
      <c r="F22" s="78"/>
      <c r="G22" s="79"/>
      <c r="H22" s="29" t="s">
        <v>22</v>
      </c>
      <c r="I22" s="28" t="s">
        <v>163</v>
      </c>
      <c r="J22" s="29" t="s">
        <v>265</v>
      </c>
      <c r="K22" s="29" t="s">
        <v>347</v>
      </c>
      <c r="L22" s="29" t="s">
        <v>348</v>
      </c>
      <c r="M22" s="37"/>
      <c r="N22" s="32">
        <v>0.3</v>
      </c>
      <c r="O22" s="75"/>
      <c r="P22" s="76"/>
      <c r="Q22" s="76"/>
      <c r="R22" s="77"/>
      <c r="S22" s="77"/>
      <c r="T22" s="77"/>
      <c r="U22" s="120"/>
      <c r="V22" s="35">
        <f>+N22*$O$21*$P$15*$Q$4</f>
        <v>7.1309631431999984E-3</v>
      </c>
    </row>
    <row r="23" spans="2:22" ht="114.75" x14ac:dyDescent="0.2">
      <c r="B23" s="78"/>
      <c r="C23" s="79"/>
      <c r="D23" s="78"/>
      <c r="E23" s="79"/>
      <c r="F23" s="78"/>
      <c r="G23" s="79"/>
      <c r="H23" s="29" t="s">
        <v>23</v>
      </c>
      <c r="I23" s="28" t="s">
        <v>105</v>
      </c>
      <c r="J23" s="29" t="s">
        <v>265</v>
      </c>
      <c r="K23" s="40" t="s">
        <v>349</v>
      </c>
      <c r="L23" s="29" t="s">
        <v>350</v>
      </c>
      <c r="M23" s="37"/>
      <c r="N23" s="32">
        <v>0.35</v>
      </c>
      <c r="O23" s="75"/>
      <c r="P23" s="76"/>
      <c r="Q23" s="76"/>
      <c r="R23" s="77"/>
      <c r="S23" s="77"/>
      <c r="T23" s="77"/>
      <c r="U23" s="120"/>
      <c r="V23" s="35">
        <f>+N23*$O$21*$P$15*$Q$4</f>
        <v>8.3194570003999983E-3</v>
      </c>
    </row>
    <row r="24" spans="2:22" ht="12.75" x14ac:dyDescent="0.2">
      <c r="B24" s="78"/>
      <c r="C24" s="79"/>
      <c r="D24" s="78"/>
      <c r="E24" s="79"/>
      <c r="F24" s="78"/>
      <c r="G24" s="79"/>
      <c r="H24" s="9" t="s">
        <v>24</v>
      </c>
      <c r="I24" s="18" t="s">
        <v>255</v>
      </c>
      <c r="J24" s="31" t="s">
        <v>357</v>
      </c>
      <c r="K24" s="29" t="s">
        <v>270</v>
      </c>
      <c r="L24" s="29" t="s">
        <v>358</v>
      </c>
      <c r="M24" s="37"/>
      <c r="N24" s="32">
        <v>0.3</v>
      </c>
      <c r="O24" s="75"/>
      <c r="P24" s="76"/>
      <c r="Q24" s="76"/>
      <c r="R24" s="77"/>
      <c r="S24" s="77"/>
      <c r="T24" s="77"/>
      <c r="U24" s="120"/>
      <c r="V24" s="35">
        <f>+N24*$O$21*$P$15*$Q$4</f>
        <v>7.1309631431999984E-3</v>
      </c>
    </row>
    <row r="25" spans="2:22" ht="153" x14ac:dyDescent="0.2">
      <c r="B25" s="78"/>
      <c r="C25" s="79"/>
      <c r="D25" s="78"/>
      <c r="E25" s="79"/>
      <c r="F25" s="29" t="s">
        <v>202</v>
      </c>
      <c r="G25" s="70" t="s">
        <v>203</v>
      </c>
      <c r="H25" s="31" t="s">
        <v>25</v>
      </c>
      <c r="I25" s="3" t="s">
        <v>164</v>
      </c>
      <c r="J25" s="29" t="s">
        <v>298</v>
      </c>
      <c r="K25" s="40" t="s">
        <v>351</v>
      </c>
      <c r="L25" s="29" t="s">
        <v>352</v>
      </c>
      <c r="M25" s="37"/>
      <c r="N25" s="34">
        <v>1</v>
      </c>
      <c r="O25" s="38">
        <v>0.104</v>
      </c>
      <c r="P25" s="76"/>
      <c r="Q25" s="76"/>
      <c r="R25" s="39">
        <f>+N25*M25</f>
        <v>0</v>
      </c>
      <c r="S25" s="77"/>
      <c r="T25" s="77"/>
      <c r="U25" s="120"/>
      <c r="V25" s="33">
        <f>+N25*$O$25*$P$15*$Q$4</f>
        <v>6.1509510399999998E-3</v>
      </c>
    </row>
    <row r="26" spans="2:22" ht="114.75" x14ac:dyDescent="0.2">
      <c r="B26" s="78"/>
      <c r="C26" s="79"/>
      <c r="D26" s="78" t="s">
        <v>192</v>
      </c>
      <c r="E26" s="79" t="s">
        <v>193</v>
      </c>
      <c r="F26" s="78" t="s">
        <v>206</v>
      </c>
      <c r="G26" s="79" t="s">
        <v>205</v>
      </c>
      <c r="H26" s="31" t="s">
        <v>26</v>
      </c>
      <c r="I26" s="3" t="s">
        <v>106</v>
      </c>
      <c r="J26" s="29" t="s">
        <v>298</v>
      </c>
      <c r="K26" s="29" t="s">
        <v>323</v>
      </c>
      <c r="L26" s="29" t="s">
        <v>324</v>
      </c>
      <c r="M26" s="37"/>
      <c r="N26" s="34">
        <v>0.3</v>
      </c>
      <c r="O26" s="75">
        <v>0.38819999999999999</v>
      </c>
      <c r="P26" s="75">
        <v>0.16650000000000001</v>
      </c>
      <c r="Q26" s="76"/>
      <c r="R26" s="77">
        <f>+SUMPRODUCT(N26:N29,M26:M29)</f>
        <v>0</v>
      </c>
      <c r="S26" s="77">
        <f>+O26*R26+O30*R30</f>
        <v>0</v>
      </c>
      <c r="T26" s="77"/>
      <c r="U26" s="120"/>
      <c r="V26" s="33">
        <f>+N26*$O$26*$P$26*$Q$4</f>
        <v>5.8482019439999996E-3</v>
      </c>
    </row>
    <row r="27" spans="2:22" ht="12.75" x14ac:dyDescent="0.2">
      <c r="B27" s="78"/>
      <c r="C27" s="79"/>
      <c r="D27" s="78"/>
      <c r="E27" s="79"/>
      <c r="F27" s="78"/>
      <c r="G27" s="79"/>
      <c r="H27" s="31" t="s">
        <v>27</v>
      </c>
      <c r="I27" s="3" t="s">
        <v>107</v>
      </c>
      <c r="J27" s="29" t="s">
        <v>265</v>
      </c>
      <c r="K27" s="29" t="s">
        <v>270</v>
      </c>
      <c r="L27" s="29" t="s">
        <v>271</v>
      </c>
      <c r="M27" s="37"/>
      <c r="N27" s="34">
        <v>0.2</v>
      </c>
      <c r="O27" s="76"/>
      <c r="P27" s="76"/>
      <c r="Q27" s="76"/>
      <c r="R27" s="77"/>
      <c r="S27" s="77"/>
      <c r="T27" s="77"/>
      <c r="U27" s="120"/>
      <c r="V27" s="33">
        <f>+N27*$O$26*$P$26*$Q$4</f>
        <v>3.898801296E-3</v>
      </c>
    </row>
    <row r="28" spans="2:22" ht="12.75" x14ac:dyDescent="0.2">
      <c r="B28" s="78"/>
      <c r="C28" s="79"/>
      <c r="D28" s="78"/>
      <c r="E28" s="79"/>
      <c r="F28" s="78"/>
      <c r="G28" s="79"/>
      <c r="H28" s="31" t="s">
        <v>28</v>
      </c>
      <c r="I28" s="3" t="s">
        <v>108</v>
      </c>
      <c r="J28" s="29" t="s">
        <v>265</v>
      </c>
      <c r="K28" s="29" t="s">
        <v>270</v>
      </c>
      <c r="L28" s="29" t="s">
        <v>271</v>
      </c>
      <c r="M28" s="37"/>
      <c r="N28" s="34">
        <v>0.3</v>
      </c>
      <c r="O28" s="76"/>
      <c r="P28" s="76"/>
      <c r="Q28" s="76"/>
      <c r="R28" s="77"/>
      <c r="S28" s="77"/>
      <c r="T28" s="77"/>
      <c r="U28" s="120"/>
      <c r="V28" s="33">
        <f>+N28*$O$26*$P$26*$Q$4</f>
        <v>5.8482019439999996E-3</v>
      </c>
    </row>
    <row r="29" spans="2:22" ht="12.75" x14ac:dyDescent="0.2">
      <c r="B29" s="78"/>
      <c r="C29" s="79"/>
      <c r="D29" s="78"/>
      <c r="E29" s="79"/>
      <c r="F29" s="78"/>
      <c r="G29" s="79"/>
      <c r="H29" s="31" t="s">
        <v>29</v>
      </c>
      <c r="I29" s="3" t="s">
        <v>109</v>
      </c>
      <c r="J29" s="29" t="s">
        <v>265</v>
      </c>
      <c r="K29" s="29" t="s">
        <v>270</v>
      </c>
      <c r="L29" s="29" t="s">
        <v>271</v>
      </c>
      <c r="M29" s="37"/>
      <c r="N29" s="34">
        <v>0.2</v>
      </c>
      <c r="O29" s="76"/>
      <c r="P29" s="76"/>
      <c r="Q29" s="76"/>
      <c r="R29" s="77"/>
      <c r="S29" s="77"/>
      <c r="T29" s="77"/>
      <c r="U29" s="120"/>
      <c r="V29" s="33">
        <f>+N29*$O$26*$P$26*$Q$4</f>
        <v>3.898801296E-3</v>
      </c>
    </row>
    <row r="30" spans="2:22" ht="12.75" x14ac:dyDescent="0.2">
      <c r="B30" s="78"/>
      <c r="C30" s="79"/>
      <c r="D30" s="78"/>
      <c r="E30" s="79"/>
      <c r="F30" s="78" t="s">
        <v>207</v>
      </c>
      <c r="G30" s="79" t="s">
        <v>204</v>
      </c>
      <c r="H30" s="31" t="s">
        <v>30</v>
      </c>
      <c r="I30" s="3" t="s">
        <v>110</v>
      </c>
      <c r="J30" s="29" t="s">
        <v>310</v>
      </c>
      <c r="K30" s="29" t="s">
        <v>339</v>
      </c>
      <c r="L30" s="29" t="s">
        <v>340</v>
      </c>
      <c r="M30" s="37"/>
      <c r="N30" s="34">
        <v>0.25</v>
      </c>
      <c r="O30" s="75">
        <v>0.61180000000000001</v>
      </c>
      <c r="P30" s="76"/>
      <c r="Q30" s="76"/>
      <c r="R30" s="77">
        <f>+SUMPRODUCT(N30:N33,M30:M33)</f>
        <v>0</v>
      </c>
      <c r="S30" s="77"/>
      <c r="T30" s="77"/>
      <c r="U30" s="120"/>
      <c r="V30" s="33">
        <f>+N30*$O$30*$P$26*$Q$4</f>
        <v>7.6805983799999996E-3</v>
      </c>
    </row>
    <row r="31" spans="2:22" ht="38.25" x14ac:dyDescent="0.2">
      <c r="B31" s="78"/>
      <c r="C31" s="79"/>
      <c r="D31" s="78"/>
      <c r="E31" s="79"/>
      <c r="F31" s="78"/>
      <c r="G31" s="79"/>
      <c r="H31" s="31" t="s">
        <v>31</v>
      </c>
      <c r="I31" s="3" t="s">
        <v>111</v>
      </c>
      <c r="J31" s="29" t="s">
        <v>298</v>
      </c>
      <c r="K31" s="29" t="s">
        <v>341</v>
      </c>
      <c r="L31" s="29" t="s">
        <v>342</v>
      </c>
      <c r="M31" s="37"/>
      <c r="N31" s="34">
        <v>0.25</v>
      </c>
      <c r="O31" s="76"/>
      <c r="P31" s="76"/>
      <c r="Q31" s="76"/>
      <c r="R31" s="77"/>
      <c r="S31" s="77"/>
      <c r="T31" s="77"/>
      <c r="U31" s="120"/>
      <c r="V31" s="33">
        <f>+N31*$O$30*$P$26*$Q$4</f>
        <v>7.6805983799999996E-3</v>
      </c>
    </row>
    <row r="32" spans="2:22" ht="12.75" x14ac:dyDescent="0.2">
      <c r="B32" s="78"/>
      <c r="C32" s="79"/>
      <c r="D32" s="78"/>
      <c r="E32" s="79"/>
      <c r="F32" s="78"/>
      <c r="G32" s="79"/>
      <c r="H32" s="31" t="s">
        <v>32</v>
      </c>
      <c r="I32" s="3" t="s">
        <v>112</v>
      </c>
      <c r="J32" s="29" t="s">
        <v>265</v>
      </c>
      <c r="K32" s="29" t="s">
        <v>270</v>
      </c>
      <c r="L32" s="29" t="s">
        <v>271</v>
      </c>
      <c r="M32" s="37"/>
      <c r="N32" s="34">
        <v>0.25</v>
      </c>
      <c r="O32" s="76"/>
      <c r="P32" s="76"/>
      <c r="Q32" s="76"/>
      <c r="R32" s="77"/>
      <c r="S32" s="77"/>
      <c r="T32" s="77"/>
      <c r="U32" s="120"/>
      <c r="V32" s="33">
        <f>+N32*$O$30*$P$26*$Q$4</f>
        <v>7.6805983799999996E-3</v>
      </c>
    </row>
    <row r="33" spans="2:22" ht="12.75" x14ac:dyDescent="0.2">
      <c r="B33" s="78"/>
      <c r="C33" s="79"/>
      <c r="D33" s="78"/>
      <c r="E33" s="79"/>
      <c r="F33" s="78"/>
      <c r="G33" s="79"/>
      <c r="H33" s="31" t="s">
        <v>33</v>
      </c>
      <c r="I33" s="3" t="s">
        <v>113</v>
      </c>
      <c r="J33" s="29" t="s">
        <v>265</v>
      </c>
      <c r="K33" s="29" t="s">
        <v>270</v>
      </c>
      <c r="L33" s="29" t="s">
        <v>271</v>
      </c>
      <c r="M33" s="37"/>
      <c r="N33" s="34">
        <v>0.25</v>
      </c>
      <c r="O33" s="76"/>
      <c r="P33" s="76"/>
      <c r="Q33" s="76"/>
      <c r="R33" s="77"/>
      <c r="S33" s="77"/>
      <c r="T33" s="77"/>
      <c r="U33" s="120"/>
      <c r="V33" s="33">
        <f>+N33*$O$30*$P$26*$Q$4</f>
        <v>7.6805983799999996E-3</v>
      </c>
    </row>
    <row r="34" spans="2:22" ht="114.75" x14ac:dyDescent="0.2">
      <c r="B34" s="78"/>
      <c r="C34" s="79"/>
      <c r="D34" s="78" t="s">
        <v>194</v>
      </c>
      <c r="E34" s="79" t="s">
        <v>195</v>
      </c>
      <c r="F34" s="78" t="s">
        <v>208</v>
      </c>
      <c r="G34" s="79" t="s">
        <v>205</v>
      </c>
      <c r="H34" s="31" t="s">
        <v>34</v>
      </c>
      <c r="I34" s="28" t="s">
        <v>106</v>
      </c>
      <c r="J34" s="29" t="s">
        <v>298</v>
      </c>
      <c r="K34" s="29" t="s">
        <v>323</v>
      </c>
      <c r="L34" s="29" t="s">
        <v>324</v>
      </c>
      <c r="M34" s="37"/>
      <c r="N34" s="34">
        <v>0.15</v>
      </c>
      <c r="O34" s="75">
        <v>0.33179999999999998</v>
      </c>
      <c r="P34" s="75">
        <v>0.22470000000000001</v>
      </c>
      <c r="Q34" s="76"/>
      <c r="R34" s="77">
        <f>+SUMPRODUCT(N34:N42,M34:M42)</f>
        <v>0</v>
      </c>
      <c r="S34" s="77">
        <f>+O34*R34+O43*R43</f>
        <v>0</v>
      </c>
      <c r="T34" s="77"/>
      <c r="U34" s="120"/>
      <c r="V34" s="33">
        <f t="shared" ref="V34:V42" si="2">+N34*$O$34*$P$34*$Q$4</f>
        <v>3.3728890103999994E-3</v>
      </c>
    </row>
    <row r="35" spans="2:22" ht="12.75" x14ac:dyDescent="0.2">
      <c r="B35" s="78"/>
      <c r="C35" s="79"/>
      <c r="D35" s="78"/>
      <c r="E35" s="79"/>
      <c r="F35" s="78"/>
      <c r="G35" s="79"/>
      <c r="H35" s="31" t="s">
        <v>35</v>
      </c>
      <c r="I35" s="3" t="s">
        <v>114</v>
      </c>
      <c r="J35" s="29" t="s">
        <v>325</v>
      </c>
      <c r="K35" s="29" t="s">
        <v>326</v>
      </c>
      <c r="L35" s="29" t="s">
        <v>327</v>
      </c>
      <c r="M35" s="37"/>
      <c r="N35" s="34">
        <v>0.2</v>
      </c>
      <c r="O35" s="76"/>
      <c r="P35" s="76"/>
      <c r="Q35" s="76"/>
      <c r="R35" s="77"/>
      <c r="S35" s="77"/>
      <c r="T35" s="77"/>
      <c r="U35" s="120"/>
      <c r="V35" s="33">
        <f t="shared" si="2"/>
        <v>4.4971853471999996E-3</v>
      </c>
    </row>
    <row r="36" spans="2:22" ht="12.75" x14ac:dyDescent="0.2">
      <c r="B36" s="78"/>
      <c r="C36" s="79"/>
      <c r="D36" s="78"/>
      <c r="E36" s="79"/>
      <c r="F36" s="78"/>
      <c r="G36" s="79"/>
      <c r="H36" s="31" t="s">
        <v>36</v>
      </c>
      <c r="I36" s="3" t="s">
        <v>115</v>
      </c>
      <c r="J36" s="29" t="s">
        <v>328</v>
      </c>
      <c r="K36" s="29" t="s">
        <v>329</v>
      </c>
      <c r="L36" s="29" t="s">
        <v>325</v>
      </c>
      <c r="M36" s="37"/>
      <c r="N36" s="34">
        <v>0.05</v>
      </c>
      <c r="O36" s="76"/>
      <c r="P36" s="76"/>
      <c r="Q36" s="76"/>
      <c r="R36" s="77"/>
      <c r="S36" s="77"/>
      <c r="T36" s="77"/>
      <c r="U36" s="120"/>
      <c r="V36" s="33">
        <f t="shared" si="2"/>
        <v>1.1242963367999999E-3</v>
      </c>
    </row>
    <row r="37" spans="2:22" ht="12.75" x14ac:dyDescent="0.2">
      <c r="B37" s="78"/>
      <c r="C37" s="79"/>
      <c r="D37" s="78"/>
      <c r="E37" s="79"/>
      <c r="F37" s="78"/>
      <c r="G37" s="79"/>
      <c r="H37" s="31" t="s">
        <v>37</v>
      </c>
      <c r="I37" s="28" t="s">
        <v>99</v>
      </c>
      <c r="J37" s="29" t="s">
        <v>304</v>
      </c>
      <c r="K37" s="29" t="s">
        <v>305</v>
      </c>
      <c r="L37" s="29" t="s">
        <v>306</v>
      </c>
      <c r="M37" s="37"/>
      <c r="N37" s="34">
        <v>0.1</v>
      </c>
      <c r="O37" s="76"/>
      <c r="P37" s="76"/>
      <c r="Q37" s="76"/>
      <c r="R37" s="77"/>
      <c r="S37" s="77"/>
      <c r="T37" s="77"/>
      <c r="U37" s="120"/>
      <c r="V37" s="33">
        <f t="shared" si="2"/>
        <v>2.2485926735999998E-3</v>
      </c>
    </row>
    <row r="38" spans="2:22" ht="25.5" x14ac:dyDescent="0.2">
      <c r="B38" s="78"/>
      <c r="C38" s="79"/>
      <c r="D38" s="78"/>
      <c r="E38" s="79"/>
      <c r="F38" s="78"/>
      <c r="G38" s="79"/>
      <c r="H38" s="31" t="s">
        <v>38</v>
      </c>
      <c r="I38" s="3" t="s">
        <v>116</v>
      </c>
      <c r="J38" s="29" t="s">
        <v>330</v>
      </c>
      <c r="K38" s="29" t="s">
        <v>331</v>
      </c>
      <c r="L38" s="29" t="s">
        <v>332</v>
      </c>
      <c r="M38" s="37"/>
      <c r="N38" s="34">
        <v>0.15</v>
      </c>
      <c r="O38" s="76"/>
      <c r="P38" s="76"/>
      <c r="Q38" s="76"/>
      <c r="R38" s="77"/>
      <c r="S38" s="77"/>
      <c r="T38" s="77"/>
      <c r="U38" s="120"/>
      <c r="V38" s="33">
        <f t="shared" si="2"/>
        <v>3.3728890103999994E-3</v>
      </c>
    </row>
    <row r="39" spans="2:22" ht="12.75" x14ac:dyDescent="0.2">
      <c r="B39" s="78"/>
      <c r="C39" s="79"/>
      <c r="D39" s="78"/>
      <c r="E39" s="79"/>
      <c r="F39" s="78"/>
      <c r="G39" s="79"/>
      <c r="H39" s="31" t="s">
        <v>39</v>
      </c>
      <c r="I39" s="3" t="s">
        <v>117</v>
      </c>
      <c r="J39" s="29" t="s">
        <v>265</v>
      </c>
      <c r="K39" s="29" t="s">
        <v>270</v>
      </c>
      <c r="L39" s="29" t="s">
        <v>271</v>
      </c>
      <c r="M39" s="37"/>
      <c r="N39" s="34">
        <v>0.2</v>
      </c>
      <c r="O39" s="76"/>
      <c r="P39" s="76"/>
      <c r="Q39" s="76"/>
      <c r="R39" s="77"/>
      <c r="S39" s="77"/>
      <c r="T39" s="77"/>
      <c r="U39" s="120"/>
      <c r="V39" s="33">
        <f t="shared" si="2"/>
        <v>4.4971853471999996E-3</v>
      </c>
    </row>
    <row r="40" spans="2:22" ht="12.75" x14ac:dyDescent="0.2">
      <c r="B40" s="78"/>
      <c r="C40" s="79"/>
      <c r="D40" s="78"/>
      <c r="E40" s="79"/>
      <c r="F40" s="78"/>
      <c r="G40" s="79"/>
      <c r="H40" s="31" t="s">
        <v>40</v>
      </c>
      <c r="I40" s="3" t="s">
        <v>107</v>
      </c>
      <c r="J40" s="29" t="s">
        <v>265</v>
      </c>
      <c r="K40" s="29" t="s">
        <v>270</v>
      </c>
      <c r="L40" s="29" t="s">
        <v>271</v>
      </c>
      <c r="M40" s="37"/>
      <c r="N40" s="34">
        <v>0.05</v>
      </c>
      <c r="O40" s="76"/>
      <c r="P40" s="76"/>
      <c r="Q40" s="76"/>
      <c r="R40" s="77"/>
      <c r="S40" s="77"/>
      <c r="T40" s="77"/>
      <c r="U40" s="120"/>
      <c r="V40" s="33">
        <f t="shared" si="2"/>
        <v>1.1242963367999999E-3</v>
      </c>
    </row>
    <row r="41" spans="2:22" ht="12.75" x14ac:dyDescent="0.2">
      <c r="B41" s="78"/>
      <c r="C41" s="79"/>
      <c r="D41" s="78"/>
      <c r="E41" s="79"/>
      <c r="F41" s="78"/>
      <c r="G41" s="79"/>
      <c r="H41" s="31" t="s">
        <v>41</v>
      </c>
      <c r="I41" s="3" t="s">
        <v>118</v>
      </c>
      <c r="J41" s="29" t="s">
        <v>265</v>
      </c>
      <c r="K41" s="29" t="s">
        <v>270</v>
      </c>
      <c r="L41" s="29" t="s">
        <v>271</v>
      </c>
      <c r="M41" s="37"/>
      <c r="N41" s="34">
        <v>0.05</v>
      </c>
      <c r="O41" s="76"/>
      <c r="P41" s="76"/>
      <c r="Q41" s="76"/>
      <c r="R41" s="77"/>
      <c r="S41" s="77"/>
      <c r="T41" s="77"/>
      <c r="U41" s="120"/>
      <c r="V41" s="33">
        <f t="shared" si="2"/>
        <v>1.1242963367999999E-3</v>
      </c>
    </row>
    <row r="42" spans="2:22" ht="12.75" x14ac:dyDescent="0.2">
      <c r="B42" s="78"/>
      <c r="C42" s="79"/>
      <c r="D42" s="78"/>
      <c r="E42" s="79"/>
      <c r="F42" s="78"/>
      <c r="G42" s="79"/>
      <c r="H42" s="31" t="s">
        <v>42</v>
      </c>
      <c r="I42" s="3" t="s">
        <v>119</v>
      </c>
      <c r="J42" s="29" t="s">
        <v>265</v>
      </c>
      <c r="K42" s="29" t="s">
        <v>270</v>
      </c>
      <c r="L42" s="29" t="s">
        <v>271</v>
      </c>
      <c r="M42" s="37"/>
      <c r="N42" s="34">
        <v>0.05</v>
      </c>
      <c r="O42" s="76"/>
      <c r="P42" s="76"/>
      <c r="Q42" s="76"/>
      <c r="R42" s="77"/>
      <c r="S42" s="77"/>
      <c r="T42" s="77"/>
      <c r="U42" s="120"/>
      <c r="V42" s="33">
        <f t="shared" si="2"/>
        <v>1.1242963367999999E-3</v>
      </c>
    </row>
    <row r="43" spans="2:22" ht="63.75" x14ac:dyDescent="0.2">
      <c r="B43" s="78"/>
      <c r="C43" s="79"/>
      <c r="D43" s="78"/>
      <c r="E43" s="79"/>
      <c r="F43" s="78" t="s">
        <v>209</v>
      </c>
      <c r="G43" s="79" t="s">
        <v>204</v>
      </c>
      <c r="H43" s="31" t="s">
        <v>43</v>
      </c>
      <c r="I43" s="28" t="s">
        <v>165</v>
      </c>
      <c r="J43" s="29" t="s">
        <v>333</v>
      </c>
      <c r="K43" s="29" t="s">
        <v>334</v>
      </c>
      <c r="L43" s="29" t="s">
        <v>335</v>
      </c>
      <c r="M43" s="37"/>
      <c r="N43" s="34">
        <v>0.3</v>
      </c>
      <c r="O43" s="75">
        <v>0.66820000000000002</v>
      </c>
      <c r="P43" s="76"/>
      <c r="Q43" s="76"/>
      <c r="R43" s="77">
        <f>+SUMPRODUCT(N43:N47,M43:M47)</f>
        <v>0</v>
      </c>
      <c r="S43" s="77"/>
      <c r="T43" s="77"/>
      <c r="U43" s="120"/>
      <c r="V43" s="33">
        <f>+N43*$O$43*$P$34*$Q$4</f>
        <v>1.35850779792E-2</v>
      </c>
    </row>
    <row r="44" spans="2:22" ht="12.75" x14ac:dyDescent="0.2">
      <c r="B44" s="78"/>
      <c r="C44" s="79"/>
      <c r="D44" s="78"/>
      <c r="E44" s="79"/>
      <c r="F44" s="78"/>
      <c r="G44" s="79"/>
      <c r="H44" s="31" t="s">
        <v>44</v>
      </c>
      <c r="I44" s="28" t="s">
        <v>113</v>
      </c>
      <c r="J44" s="29" t="s">
        <v>265</v>
      </c>
      <c r="K44" s="29" t="s">
        <v>270</v>
      </c>
      <c r="L44" s="29" t="s">
        <v>271</v>
      </c>
      <c r="M44" s="37"/>
      <c r="N44" s="34">
        <v>0.25</v>
      </c>
      <c r="O44" s="76"/>
      <c r="P44" s="76"/>
      <c r="Q44" s="76"/>
      <c r="R44" s="77"/>
      <c r="S44" s="77"/>
      <c r="T44" s="77"/>
      <c r="U44" s="120"/>
      <c r="V44" s="33">
        <f>+N44*$O$43*$P$34*$Q$4</f>
        <v>1.1320898316000002E-2</v>
      </c>
    </row>
    <row r="45" spans="2:22" ht="140.25" x14ac:dyDescent="0.2">
      <c r="B45" s="78"/>
      <c r="C45" s="79"/>
      <c r="D45" s="78"/>
      <c r="E45" s="79"/>
      <c r="F45" s="78"/>
      <c r="G45" s="79"/>
      <c r="H45" s="31" t="s">
        <v>45</v>
      </c>
      <c r="I45" s="28" t="s">
        <v>120</v>
      </c>
      <c r="J45" s="29" t="s">
        <v>336</v>
      </c>
      <c r="K45" s="29" t="s">
        <v>337</v>
      </c>
      <c r="L45" s="29" t="s">
        <v>338</v>
      </c>
      <c r="M45" s="37"/>
      <c r="N45" s="34">
        <v>0.3</v>
      </c>
      <c r="O45" s="76"/>
      <c r="P45" s="76"/>
      <c r="Q45" s="76"/>
      <c r="R45" s="77"/>
      <c r="S45" s="77"/>
      <c r="T45" s="77"/>
      <c r="U45" s="120"/>
      <c r="V45" s="33">
        <f>+N45*$O$43*$P$34*$Q$4</f>
        <v>1.35850779792E-2</v>
      </c>
    </row>
    <row r="46" spans="2:22" ht="12.75" x14ac:dyDescent="0.2">
      <c r="B46" s="78"/>
      <c r="C46" s="79"/>
      <c r="D46" s="78"/>
      <c r="E46" s="79"/>
      <c r="F46" s="78"/>
      <c r="G46" s="79"/>
      <c r="H46" s="31" t="s">
        <v>46</v>
      </c>
      <c r="I46" s="28" t="s">
        <v>121</v>
      </c>
      <c r="J46" s="29" t="s">
        <v>265</v>
      </c>
      <c r="K46" s="29" t="s">
        <v>270</v>
      </c>
      <c r="L46" s="29" t="s">
        <v>271</v>
      </c>
      <c r="M46" s="37"/>
      <c r="N46" s="34">
        <v>0.05</v>
      </c>
      <c r="O46" s="76"/>
      <c r="P46" s="76"/>
      <c r="Q46" s="76"/>
      <c r="R46" s="77"/>
      <c r="S46" s="77"/>
      <c r="T46" s="77"/>
      <c r="U46" s="120"/>
      <c r="V46" s="33">
        <f>+N46*$O$43*$P$34*$Q$4</f>
        <v>2.2641796632E-3</v>
      </c>
    </row>
    <row r="47" spans="2:22" ht="12.75" x14ac:dyDescent="0.2">
      <c r="B47" s="78"/>
      <c r="C47" s="79"/>
      <c r="D47" s="78"/>
      <c r="E47" s="79"/>
      <c r="F47" s="78"/>
      <c r="G47" s="79"/>
      <c r="H47" s="31" t="s">
        <v>47</v>
      </c>
      <c r="I47" s="3" t="s">
        <v>122</v>
      </c>
      <c r="J47" s="29" t="s">
        <v>265</v>
      </c>
      <c r="K47" s="29" t="s">
        <v>270</v>
      </c>
      <c r="L47" s="29" t="s">
        <v>271</v>
      </c>
      <c r="M47" s="37"/>
      <c r="N47" s="34">
        <v>0.1</v>
      </c>
      <c r="O47" s="76"/>
      <c r="P47" s="76"/>
      <c r="Q47" s="76"/>
      <c r="R47" s="77"/>
      <c r="S47" s="77"/>
      <c r="T47" s="77"/>
      <c r="U47" s="120"/>
      <c r="V47" s="33">
        <f>+N47*$O$43*$P$34*$Q$4</f>
        <v>4.5283593263999999E-3</v>
      </c>
    </row>
    <row r="48" spans="2:22" ht="12.75" x14ac:dyDescent="0.2">
      <c r="B48" s="78"/>
      <c r="C48" s="79"/>
      <c r="D48" s="78" t="s">
        <v>196</v>
      </c>
      <c r="E48" s="79" t="s">
        <v>197</v>
      </c>
      <c r="F48" s="78" t="s">
        <v>210</v>
      </c>
      <c r="G48" s="79" t="s">
        <v>205</v>
      </c>
      <c r="H48" s="31" t="s">
        <v>48</v>
      </c>
      <c r="I48" s="3" t="s">
        <v>123</v>
      </c>
      <c r="J48" s="31" t="s">
        <v>304</v>
      </c>
      <c r="K48" s="31" t="s">
        <v>305</v>
      </c>
      <c r="L48" s="31" t="s">
        <v>306</v>
      </c>
      <c r="M48" s="37"/>
      <c r="N48" s="34">
        <v>0.2</v>
      </c>
      <c r="O48" s="75">
        <v>0.15770000000000001</v>
      </c>
      <c r="P48" s="75">
        <v>0.30819999999999997</v>
      </c>
      <c r="Q48" s="76"/>
      <c r="R48" s="77">
        <f>+SUMPRODUCT(N48:N52,M48:M52)</f>
        <v>0</v>
      </c>
      <c r="S48" s="77">
        <f>+O48*R48+O53*R53+R60*O60</f>
        <v>0</v>
      </c>
      <c r="T48" s="77"/>
      <c r="U48" s="120"/>
      <c r="V48" s="33">
        <f>+N48*$O$48*$P$48*$Q$4</f>
        <v>2.9317414047999998E-3</v>
      </c>
    </row>
    <row r="49" spans="2:22" ht="12.75" customHeight="1" x14ac:dyDescent="0.2">
      <c r="B49" s="78"/>
      <c r="C49" s="79"/>
      <c r="D49" s="78"/>
      <c r="E49" s="79"/>
      <c r="F49" s="78"/>
      <c r="G49" s="79"/>
      <c r="H49" s="31" t="s">
        <v>49</v>
      </c>
      <c r="I49" s="28" t="s">
        <v>124</v>
      </c>
      <c r="J49" s="78" t="s">
        <v>287</v>
      </c>
      <c r="K49" s="78"/>
      <c r="L49" s="78"/>
      <c r="M49" s="37"/>
      <c r="N49" s="34">
        <v>0.15</v>
      </c>
      <c r="O49" s="76"/>
      <c r="P49" s="76"/>
      <c r="Q49" s="76"/>
      <c r="R49" s="77"/>
      <c r="S49" s="77"/>
      <c r="T49" s="77"/>
      <c r="U49" s="120"/>
      <c r="V49" s="33">
        <f>+N49*$O$48*$P$48*$Q$4</f>
        <v>2.1988060535999996E-3</v>
      </c>
    </row>
    <row r="50" spans="2:22" ht="12.75" x14ac:dyDescent="0.2">
      <c r="B50" s="78"/>
      <c r="C50" s="79"/>
      <c r="D50" s="78"/>
      <c r="E50" s="79"/>
      <c r="F50" s="78"/>
      <c r="G50" s="79"/>
      <c r="H50" s="31" t="s">
        <v>50</v>
      </c>
      <c r="I50" s="28" t="s">
        <v>104</v>
      </c>
      <c r="J50" s="29" t="s">
        <v>307</v>
      </c>
      <c r="K50" s="29" t="s">
        <v>308</v>
      </c>
      <c r="L50" s="29" t="s">
        <v>309</v>
      </c>
      <c r="M50" s="37"/>
      <c r="N50" s="34">
        <v>0.3</v>
      </c>
      <c r="O50" s="76"/>
      <c r="P50" s="76"/>
      <c r="Q50" s="76"/>
      <c r="R50" s="77"/>
      <c r="S50" s="77"/>
      <c r="T50" s="77"/>
      <c r="U50" s="120"/>
      <c r="V50" s="33">
        <f>+N50*$O$48*$P$48*$Q$4</f>
        <v>4.3976121071999993E-3</v>
      </c>
    </row>
    <row r="51" spans="2:22" ht="12.75" x14ac:dyDescent="0.2">
      <c r="B51" s="78"/>
      <c r="C51" s="79"/>
      <c r="D51" s="78"/>
      <c r="E51" s="79"/>
      <c r="F51" s="78"/>
      <c r="G51" s="79"/>
      <c r="H51" s="31" t="s">
        <v>51</v>
      </c>
      <c r="I51" s="28" t="s">
        <v>125</v>
      </c>
      <c r="J51" s="29" t="s">
        <v>298</v>
      </c>
      <c r="K51" s="29" t="s">
        <v>310</v>
      </c>
      <c r="L51" s="29" t="s">
        <v>311</v>
      </c>
      <c r="M51" s="37"/>
      <c r="N51" s="34">
        <v>0.3</v>
      </c>
      <c r="O51" s="76"/>
      <c r="P51" s="76"/>
      <c r="Q51" s="76"/>
      <c r="R51" s="77"/>
      <c r="S51" s="77"/>
      <c r="T51" s="77"/>
      <c r="U51" s="120"/>
      <c r="V51" s="33">
        <f>+N51*$O$48*$P$48*$Q$4</f>
        <v>4.3976121071999993E-3</v>
      </c>
    </row>
    <row r="52" spans="2:22" ht="12.75" x14ac:dyDescent="0.2">
      <c r="B52" s="78"/>
      <c r="C52" s="79"/>
      <c r="D52" s="78"/>
      <c r="E52" s="79"/>
      <c r="F52" s="78"/>
      <c r="G52" s="79"/>
      <c r="H52" s="31" t="s">
        <v>52</v>
      </c>
      <c r="I52" s="28" t="s">
        <v>126</v>
      </c>
      <c r="J52" s="29" t="s">
        <v>265</v>
      </c>
      <c r="K52" s="29" t="s">
        <v>270</v>
      </c>
      <c r="L52" s="29" t="s">
        <v>271</v>
      </c>
      <c r="M52" s="37"/>
      <c r="N52" s="34">
        <v>0.05</v>
      </c>
      <c r="O52" s="76"/>
      <c r="P52" s="76"/>
      <c r="Q52" s="76"/>
      <c r="R52" s="77"/>
      <c r="S52" s="77"/>
      <c r="T52" s="77"/>
      <c r="U52" s="120"/>
      <c r="V52" s="33">
        <f>+N52*$O$48*$P$48*$Q$4</f>
        <v>7.3293535119999995E-4</v>
      </c>
    </row>
    <row r="53" spans="2:22" ht="12.75" x14ac:dyDescent="0.2">
      <c r="B53" s="78"/>
      <c r="C53" s="79"/>
      <c r="D53" s="78"/>
      <c r="E53" s="79"/>
      <c r="F53" s="78" t="s">
        <v>211</v>
      </c>
      <c r="G53" s="79" t="s">
        <v>213</v>
      </c>
      <c r="H53" s="31" t="s">
        <v>53</v>
      </c>
      <c r="I53" s="3" t="s">
        <v>127</v>
      </c>
      <c r="J53" s="29" t="s">
        <v>298</v>
      </c>
      <c r="K53" s="29" t="s">
        <v>312</v>
      </c>
      <c r="L53" s="29" t="s">
        <v>313</v>
      </c>
      <c r="M53" s="37"/>
      <c r="N53" s="34">
        <v>0.1</v>
      </c>
      <c r="O53" s="75">
        <v>0.63529999999999998</v>
      </c>
      <c r="P53" s="76"/>
      <c r="Q53" s="76"/>
      <c r="R53" s="77">
        <f>+SUMPRODUCT(N53:N59,M53:M59)</f>
        <v>0</v>
      </c>
      <c r="S53" s="77"/>
      <c r="T53" s="77"/>
      <c r="U53" s="120"/>
      <c r="V53" s="33">
        <f t="shared" ref="V53:V59" si="3">+N53*$O$53*$P$48*$Q$4</f>
        <v>5.9053117136000002E-3</v>
      </c>
    </row>
    <row r="54" spans="2:22" ht="25.5" x14ac:dyDescent="0.2">
      <c r="B54" s="78"/>
      <c r="C54" s="79"/>
      <c r="D54" s="78"/>
      <c r="E54" s="79"/>
      <c r="F54" s="78"/>
      <c r="G54" s="79"/>
      <c r="H54" s="31" t="s">
        <v>54</v>
      </c>
      <c r="I54" s="28" t="s">
        <v>260</v>
      </c>
      <c r="J54" s="29" t="s">
        <v>314</v>
      </c>
      <c r="K54" s="29" t="s">
        <v>315</v>
      </c>
      <c r="L54" s="29" t="s">
        <v>316</v>
      </c>
      <c r="M54" s="37"/>
      <c r="N54" s="34">
        <v>0.2</v>
      </c>
      <c r="O54" s="76"/>
      <c r="P54" s="76"/>
      <c r="Q54" s="76"/>
      <c r="R54" s="77"/>
      <c r="S54" s="77"/>
      <c r="T54" s="77"/>
      <c r="U54" s="120"/>
      <c r="V54" s="33">
        <f t="shared" si="3"/>
        <v>1.18106234272E-2</v>
      </c>
    </row>
    <row r="55" spans="2:22" ht="12.75" x14ac:dyDescent="0.2">
      <c r="B55" s="78"/>
      <c r="C55" s="79"/>
      <c r="D55" s="78"/>
      <c r="E55" s="79"/>
      <c r="F55" s="78"/>
      <c r="G55" s="79"/>
      <c r="H55" s="31" t="s">
        <v>55</v>
      </c>
      <c r="I55" s="28" t="s">
        <v>259</v>
      </c>
      <c r="J55" s="29" t="s">
        <v>317</v>
      </c>
      <c r="K55" s="29" t="s">
        <v>318</v>
      </c>
      <c r="L55" s="29" t="s">
        <v>319</v>
      </c>
      <c r="M55" s="37"/>
      <c r="N55" s="34">
        <v>0.2</v>
      </c>
      <c r="O55" s="76"/>
      <c r="P55" s="76"/>
      <c r="Q55" s="76"/>
      <c r="R55" s="77"/>
      <c r="S55" s="77"/>
      <c r="T55" s="77"/>
      <c r="U55" s="120"/>
      <c r="V55" s="33">
        <f t="shared" si="3"/>
        <v>1.18106234272E-2</v>
      </c>
    </row>
    <row r="56" spans="2:22" ht="12.75" x14ac:dyDescent="0.2">
      <c r="B56" s="78"/>
      <c r="C56" s="79"/>
      <c r="D56" s="78"/>
      <c r="E56" s="79"/>
      <c r="F56" s="78"/>
      <c r="G56" s="79"/>
      <c r="H56" s="31" t="s">
        <v>56</v>
      </c>
      <c r="I56" s="28" t="s">
        <v>166</v>
      </c>
      <c r="J56" s="29" t="s">
        <v>320</v>
      </c>
      <c r="K56" s="29" t="s">
        <v>321</v>
      </c>
      <c r="L56" s="29" t="s">
        <v>322</v>
      </c>
      <c r="M56" s="37"/>
      <c r="N56" s="34">
        <v>0.2</v>
      </c>
      <c r="O56" s="76"/>
      <c r="P56" s="76"/>
      <c r="Q56" s="76"/>
      <c r="R56" s="77"/>
      <c r="S56" s="77"/>
      <c r="T56" s="77"/>
      <c r="U56" s="120"/>
      <c r="V56" s="33">
        <f t="shared" si="3"/>
        <v>1.18106234272E-2</v>
      </c>
    </row>
    <row r="57" spans="2:22" ht="12.75" customHeight="1" x14ac:dyDescent="0.2">
      <c r="B57" s="78"/>
      <c r="C57" s="79"/>
      <c r="D57" s="78"/>
      <c r="E57" s="79"/>
      <c r="F57" s="78"/>
      <c r="G57" s="79"/>
      <c r="H57" s="31" t="s">
        <v>57</v>
      </c>
      <c r="I57" s="28" t="s">
        <v>130</v>
      </c>
      <c r="J57" s="78" t="s">
        <v>287</v>
      </c>
      <c r="K57" s="78"/>
      <c r="L57" s="78"/>
      <c r="M57" s="37"/>
      <c r="N57" s="34">
        <v>0.15</v>
      </c>
      <c r="O57" s="76"/>
      <c r="P57" s="76"/>
      <c r="Q57" s="76"/>
      <c r="R57" s="77"/>
      <c r="S57" s="77"/>
      <c r="T57" s="77"/>
      <c r="U57" s="120"/>
      <c r="V57" s="33">
        <f t="shared" si="3"/>
        <v>8.8579675703999976E-3</v>
      </c>
    </row>
    <row r="58" spans="2:22" ht="12.75" x14ac:dyDescent="0.2">
      <c r="B58" s="78"/>
      <c r="C58" s="79"/>
      <c r="D58" s="78"/>
      <c r="E58" s="79"/>
      <c r="F58" s="78"/>
      <c r="G58" s="79"/>
      <c r="H58" s="31" t="s">
        <v>58</v>
      </c>
      <c r="I58" s="28" t="s">
        <v>167</v>
      </c>
      <c r="J58" s="41">
        <v>1.2</v>
      </c>
      <c r="K58" s="41">
        <v>1.5</v>
      </c>
      <c r="L58" s="41">
        <v>1.8</v>
      </c>
      <c r="M58" s="37"/>
      <c r="N58" s="34">
        <v>0.1</v>
      </c>
      <c r="O58" s="76"/>
      <c r="P58" s="76"/>
      <c r="Q58" s="76"/>
      <c r="R58" s="77"/>
      <c r="S58" s="77"/>
      <c r="T58" s="77"/>
      <c r="U58" s="120"/>
      <c r="V58" s="33">
        <f t="shared" si="3"/>
        <v>5.9053117136000002E-3</v>
      </c>
    </row>
    <row r="59" spans="2:22" ht="12.75" x14ac:dyDescent="0.2">
      <c r="B59" s="78"/>
      <c r="C59" s="79"/>
      <c r="D59" s="78"/>
      <c r="E59" s="79"/>
      <c r="F59" s="78"/>
      <c r="G59" s="79"/>
      <c r="H59" s="31" t="s">
        <v>59</v>
      </c>
      <c r="I59" s="3" t="s">
        <v>131</v>
      </c>
      <c r="J59" s="29" t="s">
        <v>265</v>
      </c>
      <c r="K59" s="29" t="s">
        <v>270</v>
      </c>
      <c r="L59" s="31" t="s">
        <v>271</v>
      </c>
      <c r="M59" s="37"/>
      <c r="N59" s="34">
        <v>0.05</v>
      </c>
      <c r="O59" s="76"/>
      <c r="P59" s="76"/>
      <c r="Q59" s="76"/>
      <c r="R59" s="77"/>
      <c r="S59" s="77"/>
      <c r="T59" s="77"/>
      <c r="U59" s="120"/>
      <c r="V59" s="33">
        <f t="shared" si="3"/>
        <v>2.9526558568000001E-3</v>
      </c>
    </row>
    <row r="60" spans="2:22" ht="12.75" x14ac:dyDescent="0.2">
      <c r="B60" s="78"/>
      <c r="C60" s="79"/>
      <c r="D60" s="78"/>
      <c r="E60" s="79"/>
      <c r="F60" s="29" t="s">
        <v>212</v>
      </c>
      <c r="G60" s="64" t="s">
        <v>214</v>
      </c>
      <c r="H60" s="31" t="s">
        <v>60</v>
      </c>
      <c r="I60" s="28" t="s">
        <v>132</v>
      </c>
      <c r="J60" s="29" t="s">
        <v>265</v>
      </c>
      <c r="K60" s="29" t="s">
        <v>270</v>
      </c>
      <c r="L60" s="29" t="s">
        <v>271</v>
      </c>
      <c r="M60" s="37"/>
      <c r="N60" s="34">
        <v>1</v>
      </c>
      <c r="O60" s="38">
        <v>0.20699999999999999</v>
      </c>
      <c r="P60" s="76"/>
      <c r="Q60" s="76"/>
      <c r="R60" s="39">
        <f>+N60*M60</f>
        <v>0</v>
      </c>
      <c r="S60" s="77"/>
      <c r="T60" s="77"/>
      <c r="U60" s="120"/>
      <c r="V60" s="33">
        <f>+N60*$O$60*$P$48*$Q$4</f>
        <v>1.9241295839999995E-2</v>
      </c>
    </row>
    <row r="61" spans="2:22" ht="15" customHeight="1" x14ac:dyDescent="0.2">
      <c r="B61" s="78" t="s">
        <v>224</v>
      </c>
      <c r="C61" s="79" t="s">
        <v>223</v>
      </c>
      <c r="D61" s="78" t="s">
        <v>215</v>
      </c>
      <c r="E61" s="79" t="s">
        <v>216</v>
      </c>
      <c r="F61" s="79"/>
      <c r="G61" s="79"/>
      <c r="H61" s="31" t="s">
        <v>61</v>
      </c>
      <c r="I61" s="28" t="s">
        <v>133</v>
      </c>
      <c r="J61" s="29" t="s">
        <v>265</v>
      </c>
      <c r="K61" s="29" t="s">
        <v>270</v>
      </c>
      <c r="L61" s="29" t="s">
        <v>271</v>
      </c>
      <c r="M61" s="37"/>
      <c r="N61" s="34">
        <v>0.4</v>
      </c>
      <c r="O61" s="75">
        <v>0.3594</v>
      </c>
      <c r="P61" s="75"/>
      <c r="Q61" s="75">
        <v>0.25080000000000002</v>
      </c>
      <c r="R61" s="88">
        <f>+SUMPRODUCT(N61:N62,M61:M62)</f>
        <v>0</v>
      </c>
      <c r="S61" s="89"/>
      <c r="T61" s="77">
        <f>+O61*R61+O63*R63+O65*R65+O69*R69</f>
        <v>0</v>
      </c>
      <c r="U61" s="120"/>
      <c r="V61" s="33">
        <f>+N61*$O$61*$Q$61</f>
        <v>3.6055008000000006E-2</v>
      </c>
    </row>
    <row r="62" spans="2:22" ht="25.5" x14ac:dyDescent="0.2">
      <c r="B62" s="78"/>
      <c r="C62" s="79"/>
      <c r="D62" s="78"/>
      <c r="E62" s="79"/>
      <c r="F62" s="79"/>
      <c r="G62" s="79"/>
      <c r="H62" s="31" t="s">
        <v>62</v>
      </c>
      <c r="I62" s="28" t="s">
        <v>134</v>
      </c>
      <c r="J62" s="29" t="s">
        <v>265</v>
      </c>
      <c r="K62" s="29" t="s">
        <v>270</v>
      </c>
      <c r="L62" s="29" t="s">
        <v>271</v>
      </c>
      <c r="M62" s="37"/>
      <c r="N62" s="34">
        <v>0.6</v>
      </c>
      <c r="O62" s="75"/>
      <c r="P62" s="75"/>
      <c r="Q62" s="76"/>
      <c r="R62" s="92"/>
      <c r="S62" s="93"/>
      <c r="T62" s="77"/>
      <c r="U62" s="120"/>
      <c r="V62" s="33">
        <f>+N62*$O$61*$Q$61</f>
        <v>5.4082512000000006E-2</v>
      </c>
    </row>
    <row r="63" spans="2:22" ht="15" customHeight="1" x14ac:dyDescent="0.2">
      <c r="B63" s="78"/>
      <c r="C63" s="79"/>
      <c r="D63" s="78" t="s">
        <v>217</v>
      </c>
      <c r="E63" s="79" t="s">
        <v>218</v>
      </c>
      <c r="F63" s="79"/>
      <c r="G63" s="79"/>
      <c r="H63" s="31" t="s">
        <v>63</v>
      </c>
      <c r="I63" s="3" t="s">
        <v>135</v>
      </c>
      <c r="J63" s="29" t="s">
        <v>265</v>
      </c>
      <c r="K63" s="29" t="s">
        <v>270</v>
      </c>
      <c r="L63" s="31" t="s">
        <v>271</v>
      </c>
      <c r="M63" s="37"/>
      <c r="N63" s="34">
        <v>0.7</v>
      </c>
      <c r="O63" s="75">
        <v>0.15029999999999999</v>
      </c>
      <c r="P63" s="75"/>
      <c r="Q63" s="76"/>
      <c r="R63" s="88">
        <f>+SUMPRODUCT(N63:N64,M63:M64)</f>
        <v>0</v>
      </c>
      <c r="S63" s="89"/>
      <c r="T63" s="77"/>
      <c r="U63" s="120"/>
      <c r="V63" s="33">
        <f>+N63*$O$63*$Q$61</f>
        <v>2.6386667999999999E-2</v>
      </c>
    </row>
    <row r="64" spans="2:22" ht="12.75" x14ac:dyDescent="0.2">
      <c r="B64" s="78"/>
      <c r="C64" s="79"/>
      <c r="D64" s="78"/>
      <c r="E64" s="79"/>
      <c r="F64" s="79"/>
      <c r="G64" s="79"/>
      <c r="H64" s="31" t="s">
        <v>64</v>
      </c>
      <c r="I64" s="3" t="s">
        <v>136</v>
      </c>
      <c r="J64" s="29" t="s">
        <v>265</v>
      </c>
      <c r="K64" s="29" t="s">
        <v>270</v>
      </c>
      <c r="L64" s="31" t="s">
        <v>271</v>
      </c>
      <c r="M64" s="37"/>
      <c r="N64" s="34">
        <v>0.3</v>
      </c>
      <c r="O64" s="75"/>
      <c r="P64" s="75"/>
      <c r="Q64" s="76"/>
      <c r="R64" s="92"/>
      <c r="S64" s="93"/>
      <c r="T64" s="77"/>
      <c r="U64" s="120"/>
      <c r="V64" s="33">
        <f>+N64*$O$63*$Q$61</f>
        <v>1.1308572000000001E-2</v>
      </c>
    </row>
    <row r="65" spans="2:22" ht="15" customHeight="1" x14ac:dyDescent="0.2">
      <c r="B65" s="78"/>
      <c r="C65" s="79"/>
      <c r="D65" s="78" t="s">
        <v>219</v>
      </c>
      <c r="E65" s="79" t="s">
        <v>220</v>
      </c>
      <c r="F65" s="79"/>
      <c r="G65" s="79"/>
      <c r="H65" s="31" t="s">
        <v>65</v>
      </c>
      <c r="I65" s="3" t="s">
        <v>137</v>
      </c>
      <c r="J65" s="29" t="s">
        <v>265</v>
      </c>
      <c r="K65" s="29" t="s">
        <v>270</v>
      </c>
      <c r="L65" s="31" t="s">
        <v>271</v>
      </c>
      <c r="M65" s="37"/>
      <c r="N65" s="34">
        <v>0.25</v>
      </c>
      <c r="O65" s="75">
        <v>0.29060000000000002</v>
      </c>
      <c r="P65" s="75"/>
      <c r="Q65" s="76"/>
      <c r="R65" s="88">
        <f>+SUMPRODUCT(N65:N68,M65:M68)</f>
        <v>0</v>
      </c>
      <c r="S65" s="89"/>
      <c r="T65" s="77"/>
      <c r="U65" s="120"/>
      <c r="V65" s="33">
        <f>+N65*$O$65*$Q$61</f>
        <v>1.8220620000000003E-2</v>
      </c>
    </row>
    <row r="66" spans="2:22" ht="12.75" x14ac:dyDescent="0.2">
      <c r="B66" s="78"/>
      <c r="C66" s="79"/>
      <c r="D66" s="78"/>
      <c r="E66" s="79"/>
      <c r="F66" s="79"/>
      <c r="G66" s="79"/>
      <c r="H66" s="31" t="s">
        <v>66</v>
      </c>
      <c r="I66" s="3" t="s">
        <v>138</v>
      </c>
      <c r="J66" s="29" t="s">
        <v>265</v>
      </c>
      <c r="K66" s="29" t="s">
        <v>270</v>
      </c>
      <c r="L66" s="31" t="s">
        <v>271</v>
      </c>
      <c r="M66" s="37"/>
      <c r="N66" s="34">
        <v>0.25</v>
      </c>
      <c r="O66" s="75"/>
      <c r="P66" s="75"/>
      <c r="Q66" s="76"/>
      <c r="R66" s="90"/>
      <c r="S66" s="91"/>
      <c r="T66" s="77"/>
      <c r="U66" s="120"/>
      <c r="V66" s="33">
        <f>+N66*$O$65*$Q$61</f>
        <v>1.8220620000000003E-2</v>
      </c>
    </row>
    <row r="67" spans="2:22" ht="12.75" x14ac:dyDescent="0.2">
      <c r="B67" s="78"/>
      <c r="C67" s="79"/>
      <c r="D67" s="78"/>
      <c r="E67" s="79"/>
      <c r="F67" s="79"/>
      <c r="G67" s="79"/>
      <c r="H67" s="31" t="s">
        <v>67</v>
      </c>
      <c r="I67" s="3" t="s">
        <v>139</v>
      </c>
      <c r="J67" s="29" t="s">
        <v>265</v>
      </c>
      <c r="K67" s="29" t="s">
        <v>270</v>
      </c>
      <c r="L67" s="31" t="s">
        <v>271</v>
      </c>
      <c r="M67" s="37"/>
      <c r="N67" s="34">
        <v>0.25</v>
      </c>
      <c r="O67" s="75"/>
      <c r="P67" s="75"/>
      <c r="Q67" s="76"/>
      <c r="R67" s="90"/>
      <c r="S67" s="91"/>
      <c r="T67" s="77"/>
      <c r="U67" s="120"/>
      <c r="V67" s="33">
        <f>+N67*$O$65*$Q$61</f>
        <v>1.8220620000000003E-2</v>
      </c>
    </row>
    <row r="68" spans="2:22" ht="25.5" x14ac:dyDescent="0.2">
      <c r="B68" s="78"/>
      <c r="C68" s="79"/>
      <c r="D68" s="78"/>
      <c r="E68" s="79"/>
      <c r="F68" s="79"/>
      <c r="G68" s="79"/>
      <c r="H68" s="31" t="s">
        <v>68</v>
      </c>
      <c r="I68" s="3" t="s">
        <v>140</v>
      </c>
      <c r="J68" s="29" t="s">
        <v>265</v>
      </c>
      <c r="K68" s="29" t="s">
        <v>270</v>
      </c>
      <c r="L68" s="31" t="s">
        <v>271</v>
      </c>
      <c r="M68" s="37"/>
      <c r="N68" s="34">
        <v>0.25</v>
      </c>
      <c r="O68" s="75"/>
      <c r="P68" s="75"/>
      <c r="Q68" s="76"/>
      <c r="R68" s="92"/>
      <c r="S68" s="93"/>
      <c r="T68" s="77"/>
      <c r="U68" s="120"/>
      <c r="V68" s="33">
        <f>+N68*$O$65*$Q$61</f>
        <v>1.8220620000000003E-2</v>
      </c>
    </row>
    <row r="69" spans="2:22" ht="25.5" x14ac:dyDescent="0.2">
      <c r="B69" s="78"/>
      <c r="C69" s="79"/>
      <c r="D69" s="78" t="s">
        <v>221</v>
      </c>
      <c r="E69" s="79" t="s">
        <v>222</v>
      </c>
      <c r="F69" s="79"/>
      <c r="G69" s="79"/>
      <c r="H69" s="31" t="s">
        <v>69</v>
      </c>
      <c r="I69" s="3" t="s">
        <v>141</v>
      </c>
      <c r="J69" s="29" t="s">
        <v>265</v>
      </c>
      <c r="K69" s="29" t="s">
        <v>270</v>
      </c>
      <c r="L69" s="31" t="s">
        <v>271</v>
      </c>
      <c r="M69" s="37"/>
      <c r="N69" s="34">
        <v>0.2</v>
      </c>
      <c r="O69" s="80">
        <v>0.19969999999999999</v>
      </c>
      <c r="P69" s="81"/>
      <c r="Q69" s="76"/>
      <c r="R69" s="88">
        <f>+SUMPRODUCT(N69:N74,M69:M74)</f>
        <v>0</v>
      </c>
      <c r="S69" s="89"/>
      <c r="T69" s="77"/>
      <c r="U69" s="120"/>
      <c r="V69" s="33">
        <f t="shared" ref="V69:V74" si="4">+N69*$O$69*$Q$61</f>
        <v>1.0016952000000003E-2</v>
      </c>
    </row>
    <row r="70" spans="2:22" ht="12.75" x14ac:dyDescent="0.2">
      <c r="B70" s="78"/>
      <c r="C70" s="79"/>
      <c r="D70" s="78"/>
      <c r="E70" s="79"/>
      <c r="F70" s="79"/>
      <c r="G70" s="79"/>
      <c r="H70" s="31" t="s">
        <v>70</v>
      </c>
      <c r="I70" s="3" t="s">
        <v>142</v>
      </c>
      <c r="J70" s="29" t="s">
        <v>265</v>
      </c>
      <c r="K70" s="29" t="s">
        <v>270</v>
      </c>
      <c r="L70" s="31" t="s">
        <v>271</v>
      </c>
      <c r="M70" s="37"/>
      <c r="N70" s="34">
        <v>0.2</v>
      </c>
      <c r="O70" s="82"/>
      <c r="P70" s="83"/>
      <c r="Q70" s="76"/>
      <c r="R70" s="90"/>
      <c r="S70" s="91"/>
      <c r="T70" s="77"/>
      <c r="U70" s="120"/>
      <c r="V70" s="33">
        <f t="shared" si="4"/>
        <v>1.0016952000000003E-2</v>
      </c>
    </row>
    <row r="71" spans="2:22" ht="25.5" x14ac:dyDescent="0.2">
      <c r="B71" s="78"/>
      <c r="C71" s="79"/>
      <c r="D71" s="78"/>
      <c r="E71" s="79"/>
      <c r="F71" s="79"/>
      <c r="G71" s="79"/>
      <c r="H71" s="31" t="s">
        <v>71</v>
      </c>
      <c r="I71" s="3" t="s">
        <v>143</v>
      </c>
      <c r="J71" s="29" t="s">
        <v>265</v>
      </c>
      <c r="K71" s="29" t="s">
        <v>270</v>
      </c>
      <c r="L71" s="31" t="s">
        <v>271</v>
      </c>
      <c r="M71" s="37"/>
      <c r="N71" s="34">
        <v>0.05</v>
      </c>
      <c r="O71" s="82"/>
      <c r="P71" s="83"/>
      <c r="Q71" s="76"/>
      <c r="R71" s="90"/>
      <c r="S71" s="91"/>
      <c r="T71" s="77"/>
      <c r="U71" s="120"/>
      <c r="V71" s="33">
        <f t="shared" si="4"/>
        <v>2.5042380000000006E-3</v>
      </c>
    </row>
    <row r="72" spans="2:22" ht="12.75" x14ac:dyDescent="0.2">
      <c r="B72" s="78"/>
      <c r="C72" s="79"/>
      <c r="D72" s="78"/>
      <c r="E72" s="79"/>
      <c r="F72" s="79"/>
      <c r="G72" s="79"/>
      <c r="H72" s="31" t="s">
        <v>72</v>
      </c>
      <c r="I72" s="3" t="s">
        <v>144</v>
      </c>
      <c r="J72" s="29" t="s">
        <v>265</v>
      </c>
      <c r="K72" s="29" t="s">
        <v>270</v>
      </c>
      <c r="L72" s="31" t="s">
        <v>271</v>
      </c>
      <c r="M72" s="37"/>
      <c r="N72" s="34">
        <v>0.2</v>
      </c>
      <c r="O72" s="82"/>
      <c r="P72" s="83"/>
      <c r="Q72" s="76"/>
      <c r="R72" s="90"/>
      <c r="S72" s="91"/>
      <c r="T72" s="77"/>
      <c r="U72" s="120"/>
      <c r="V72" s="33">
        <f t="shared" si="4"/>
        <v>1.0016952000000003E-2</v>
      </c>
    </row>
    <row r="73" spans="2:22" ht="12.75" x14ac:dyDescent="0.2">
      <c r="B73" s="78"/>
      <c r="C73" s="79"/>
      <c r="D73" s="78"/>
      <c r="E73" s="79"/>
      <c r="F73" s="79"/>
      <c r="G73" s="79"/>
      <c r="H73" s="31" t="s">
        <v>73</v>
      </c>
      <c r="I73" s="3" t="s">
        <v>145</v>
      </c>
      <c r="J73" s="29" t="s">
        <v>265</v>
      </c>
      <c r="K73" s="29" t="s">
        <v>270</v>
      </c>
      <c r="L73" s="31" t="s">
        <v>271</v>
      </c>
      <c r="M73" s="37"/>
      <c r="N73" s="34">
        <v>0.3</v>
      </c>
      <c r="O73" s="82"/>
      <c r="P73" s="83"/>
      <c r="Q73" s="76"/>
      <c r="R73" s="90"/>
      <c r="S73" s="91"/>
      <c r="T73" s="77"/>
      <c r="U73" s="120"/>
      <c r="V73" s="33">
        <f t="shared" si="4"/>
        <v>1.5025427999999999E-2</v>
      </c>
    </row>
    <row r="74" spans="2:22" ht="12.75" x14ac:dyDescent="0.2">
      <c r="B74" s="78"/>
      <c r="C74" s="79"/>
      <c r="D74" s="78"/>
      <c r="E74" s="79"/>
      <c r="F74" s="79"/>
      <c r="G74" s="79"/>
      <c r="H74" s="31" t="s">
        <v>74</v>
      </c>
      <c r="I74" s="3" t="s">
        <v>146</v>
      </c>
      <c r="J74" s="29" t="s">
        <v>265</v>
      </c>
      <c r="K74" s="29" t="s">
        <v>270</v>
      </c>
      <c r="L74" s="31" t="s">
        <v>271</v>
      </c>
      <c r="M74" s="37"/>
      <c r="N74" s="34">
        <v>0.05</v>
      </c>
      <c r="O74" s="84"/>
      <c r="P74" s="85"/>
      <c r="Q74" s="76"/>
      <c r="R74" s="92"/>
      <c r="S74" s="93"/>
      <c r="T74" s="77"/>
      <c r="U74" s="120"/>
      <c r="V74" s="33">
        <f t="shared" si="4"/>
        <v>2.5042380000000006E-3</v>
      </c>
    </row>
    <row r="75" spans="2:22" ht="38.25" x14ac:dyDescent="0.2">
      <c r="B75" s="78" t="s">
        <v>238</v>
      </c>
      <c r="C75" s="79" t="s">
        <v>239</v>
      </c>
      <c r="D75" s="78" t="s">
        <v>230</v>
      </c>
      <c r="E75" s="79" t="s">
        <v>229</v>
      </c>
      <c r="F75" s="78" t="s">
        <v>225</v>
      </c>
      <c r="G75" s="79" t="s">
        <v>226</v>
      </c>
      <c r="H75" s="31" t="s">
        <v>75</v>
      </c>
      <c r="I75" s="28" t="s">
        <v>147</v>
      </c>
      <c r="J75" s="31" t="s">
        <v>298</v>
      </c>
      <c r="K75" s="29" t="s">
        <v>299</v>
      </c>
      <c r="L75" s="29" t="s">
        <v>300</v>
      </c>
      <c r="M75" s="37"/>
      <c r="N75" s="34">
        <v>0.4</v>
      </c>
      <c r="O75" s="75">
        <v>0.60629999999999995</v>
      </c>
      <c r="P75" s="75">
        <v>0.30530000000000002</v>
      </c>
      <c r="Q75" s="75">
        <v>0.18970000000000001</v>
      </c>
      <c r="R75" s="77">
        <f>+SUMPRODUCT(N75:N78,M75:M78)</f>
        <v>0</v>
      </c>
      <c r="S75" s="77">
        <f>+O75*R75+O79*R79</f>
        <v>0</v>
      </c>
      <c r="T75" s="77">
        <f>+P75*S75+P81*S81</f>
        <v>0</v>
      </c>
      <c r="U75" s="120"/>
      <c r="V75" s="33">
        <f>+N75*$P$75*$Q$75*$O$75</f>
        <v>1.40456452332E-2</v>
      </c>
    </row>
    <row r="76" spans="2:22" ht="25.5" x14ac:dyDescent="0.2">
      <c r="B76" s="78"/>
      <c r="C76" s="79"/>
      <c r="D76" s="78"/>
      <c r="E76" s="79"/>
      <c r="F76" s="78"/>
      <c r="G76" s="79"/>
      <c r="H76" s="31" t="s">
        <v>76</v>
      </c>
      <c r="I76" s="28" t="s">
        <v>148</v>
      </c>
      <c r="J76" s="29" t="s">
        <v>301</v>
      </c>
      <c r="K76" s="29" t="s">
        <v>302</v>
      </c>
      <c r="L76" s="29" t="s">
        <v>303</v>
      </c>
      <c r="M76" s="37"/>
      <c r="N76" s="34">
        <v>0.2</v>
      </c>
      <c r="O76" s="76"/>
      <c r="P76" s="76"/>
      <c r="Q76" s="76"/>
      <c r="R76" s="77"/>
      <c r="S76" s="77"/>
      <c r="T76" s="77"/>
      <c r="U76" s="120"/>
      <c r="V76" s="33">
        <f>+N76*$P$75*$Q$75*$O$75</f>
        <v>7.0228226166E-3</v>
      </c>
    </row>
    <row r="77" spans="2:22" ht="25.5" x14ac:dyDescent="0.2">
      <c r="B77" s="78"/>
      <c r="C77" s="79"/>
      <c r="D77" s="78"/>
      <c r="E77" s="79"/>
      <c r="F77" s="78"/>
      <c r="G77" s="79"/>
      <c r="H77" s="31" t="s">
        <v>77</v>
      </c>
      <c r="I77" s="28" t="s">
        <v>149</v>
      </c>
      <c r="J77" s="29" t="s">
        <v>291</v>
      </c>
      <c r="K77" s="29" t="s">
        <v>292</v>
      </c>
      <c r="L77" s="29" t="s">
        <v>293</v>
      </c>
      <c r="M77" s="37"/>
      <c r="N77" s="34">
        <v>0.2</v>
      </c>
      <c r="O77" s="76"/>
      <c r="P77" s="76"/>
      <c r="Q77" s="76"/>
      <c r="R77" s="77"/>
      <c r="S77" s="77"/>
      <c r="T77" s="77"/>
      <c r="U77" s="120"/>
      <c r="V77" s="33">
        <f>+N77*$P$75*$Q$75*$O$75</f>
        <v>7.0228226166E-3</v>
      </c>
    </row>
    <row r="78" spans="2:22" ht="25.5" x14ac:dyDescent="0.2">
      <c r="B78" s="78"/>
      <c r="C78" s="79"/>
      <c r="D78" s="78"/>
      <c r="E78" s="79"/>
      <c r="F78" s="78"/>
      <c r="G78" s="79"/>
      <c r="H78" s="31" t="s">
        <v>78</v>
      </c>
      <c r="I78" s="28" t="s">
        <v>150</v>
      </c>
      <c r="J78" s="29" t="s">
        <v>291</v>
      </c>
      <c r="K78" s="29" t="s">
        <v>294</v>
      </c>
      <c r="L78" s="29" t="s">
        <v>295</v>
      </c>
      <c r="M78" s="37"/>
      <c r="N78" s="34">
        <v>0.2</v>
      </c>
      <c r="O78" s="76"/>
      <c r="P78" s="76"/>
      <c r="Q78" s="76"/>
      <c r="R78" s="77"/>
      <c r="S78" s="77"/>
      <c r="T78" s="77"/>
      <c r="U78" s="120"/>
      <c r="V78" s="33">
        <f>+N78*$P$75*$Q$75*$O$75</f>
        <v>7.0228226166E-3</v>
      </c>
    </row>
    <row r="79" spans="2:22" ht="25.5" x14ac:dyDescent="0.2">
      <c r="B79" s="78"/>
      <c r="C79" s="79"/>
      <c r="D79" s="78"/>
      <c r="E79" s="79"/>
      <c r="F79" s="78" t="s">
        <v>228</v>
      </c>
      <c r="G79" s="79" t="s">
        <v>227</v>
      </c>
      <c r="H79" s="31" t="s">
        <v>79</v>
      </c>
      <c r="I79" s="28" t="s">
        <v>149</v>
      </c>
      <c r="J79" s="29" t="s">
        <v>291</v>
      </c>
      <c r="K79" s="29" t="s">
        <v>292</v>
      </c>
      <c r="L79" s="29" t="s">
        <v>293</v>
      </c>
      <c r="M79" s="37"/>
      <c r="N79" s="34">
        <v>0.5</v>
      </c>
      <c r="O79" s="75">
        <v>0.39369999999999999</v>
      </c>
      <c r="P79" s="76"/>
      <c r="Q79" s="76"/>
      <c r="R79" s="77">
        <f>+SUMPRODUCT(N79:N80,M79:M80)</f>
        <v>0</v>
      </c>
      <c r="S79" s="77"/>
      <c r="T79" s="77"/>
      <c r="U79" s="120"/>
      <c r="V79" s="33">
        <f>+N79*$P$75*$Q$75*$O$79</f>
        <v>1.1400648458500001E-2</v>
      </c>
    </row>
    <row r="80" spans="2:22" ht="25.5" x14ac:dyDescent="0.2">
      <c r="B80" s="78"/>
      <c r="C80" s="79"/>
      <c r="D80" s="78"/>
      <c r="E80" s="79"/>
      <c r="F80" s="78"/>
      <c r="G80" s="79"/>
      <c r="H80" s="31" t="s">
        <v>80</v>
      </c>
      <c r="I80" s="28" t="s">
        <v>150</v>
      </c>
      <c r="J80" s="29" t="s">
        <v>291</v>
      </c>
      <c r="K80" s="29" t="s">
        <v>294</v>
      </c>
      <c r="L80" s="29" t="s">
        <v>295</v>
      </c>
      <c r="M80" s="37"/>
      <c r="N80" s="34">
        <v>0.5</v>
      </c>
      <c r="O80" s="76"/>
      <c r="P80" s="76"/>
      <c r="Q80" s="76"/>
      <c r="R80" s="77"/>
      <c r="S80" s="77"/>
      <c r="T80" s="77"/>
      <c r="U80" s="120"/>
      <c r="V80" s="33">
        <f>+N80*$P$75*$Q$75*$O$79</f>
        <v>1.1400648458500001E-2</v>
      </c>
    </row>
    <row r="81" spans="2:22" ht="12.75" x14ac:dyDescent="0.2">
      <c r="B81" s="78"/>
      <c r="C81" s="79"/>
      <c r="D81" s="78" t="s">
        <v>231</v>
      </c>
      <c r="E81" s="79" t="s">
        <v>232</v>
      </c>
      <c r="F81" s="78" t="s">
        <v>233</v>
      </c>
      <c r="G81" s="79" t="s">
        <v>236</v>
      </c>
      <c r="H81" s="31" t="s">
        <v>81</v>
      </c>
      <c r="I81" s="28" t="s">
        <v>168</v>
      </c>
      <c r="J81" s="78" t="s">
        <v>287</v>
      </c>
      <c r="K81" s="78"/>
      <c r="L81" s="78"/>
      <c r="M81" s="37"/>
      <c r="N81" s="34">
        <v>0.25</v>
      </c>
      <c r="O81" s="75">
        <v>0.56110000000000004</v>
      </c>
      <c r="P81" s="75">
        <v>0.69469999999999998</v>
      </c>
      <c r="Q81" s="76"/>
      <c r="R81" s="77">
        <f>+SUMPRODUCT(N81:N84,M81:M84)</f>
        <v>0</v>
      </c>
      <c r="S81" s="77">
        <f>+O81*R81+O85*R85+O88*R88</f>
        <v>0</v>
      </c>
      <c r="T81" s="77"/>
      <c r="U81" s="120"/>
      <c r="V81" s="33">
        <f>+N81*$P$81*$Q$75*$O$81</f>
        <v>1.8486083362250001E-2</v>
      </c>
    </row>
    <row r="82" spans="2:22" ht="12.75" x14ac:dyDescent="0.2">
      <c r="B82" s="78"/>
      <c r="C82" s="79"/>
      <c r="D82" s="78"/>
      <c r="E82" s="79"/>
      <c r="F82" s="78"/>
      <c r="G82" s="79"/>
      <c r="H82" s="31" t="s">
        <v>82</v>
      </c>
      <c r="I82" s="28" t="s">
        <v>151</v>
      </c>
      <c r="J82" s="29" t="s">
        <v>296</v>
      </c>
      <c r="K82" s="29" t="s">
        <v>270</v>
      </c>
      <c r="L82" s="29" t="s">
        <v>297</v>
      </c>
      <c r="M82" s="37"/>
      <c r="N82" s="34">
        <v>0.25</v>
      </c>
      <c r="O82" s="76"/>
      <c r="P82" s="76"/>
      <c r="Q82" s="76"/>
      <c r="R82" s="77"/>
      <c r="S82" s="77"/>
      <c r="T82" s="77"/>
      <c r="U82" s="120"/>
      <c r="V82" s="33">
        <f>+N82*$P$81*$Q$75*$O$81</f>
        <v>1.8486083362250001E-2</v>
      </c>
    </row>
    <row r="83" spans="2:22" ht="12.75" x14ac:dyDescent="0.2">
      <c r="B83" s="78"/>
      <c r="C83" s="79"/>
      <c r="D83" s="78"/>
      <c r="E83" s="79"/>
      <c r="F83" s="78"/>
      <c r="G83" s="79"/>
      <c r="H83" s="31" t="s">
        <v>83</v>
      </c>
      <c r="I83" s="28" t="s">
        <v>152</v>
      </c>
      <c r="J83" s="78" t="s">
        <v>287</v>
      </c>
      <c r="K83" s="78"/>
      <c r="L83" s="78"/>
      <c r="M83" s="37"/>
      <c r="N83" s="34">
        <v>0.25</v>
      </c>
      <c r="O83" s="76"/>
      <c r="P83" s="76"/>
      <c r="Q83" s="76"/>
      <c r="R83" s="77"/>
      <c r="S83" s="77"/>
      <c r="T83" s="77"/>
      <c r="U83" s="120"/>
      <c r="V83" s="33">
        <f>+N83*$P$81*$Q$75*$O$81</f>
        <v>1.8486083362250001E-2</v>
      </c>
    </row>
    <row r="84" spans="2:22" ht="12.75" x14ac:dyDescent="0.2">
      <c r="B84" s="78"/>
      <c r="C84" s="79"/>
      <c r="D84" s="78"/>
      <c r="E84" s="79"/>
      <c r="F84" s="78"/>
      <c r="G84" s="79"/>
      <c r="H84" s="31" t="s">
        <v>84</v>
      </c>
      <c r="I84" s="28" t="s">
        <v>153</v>
      </c>
      <c r="J84" s="78" t="s">
        <v>287</v>
      </c>
      <c r="K84" s="78"/>
      <c r="L84" s="78"/>
      <c r="M84" s="37"/>
      <c r="N84" s="34">
        <v>0.25</v>
      </c>
      <c r="O84" s="76"/>
      <c r="P84" s="76"/>
      <c r="Q84" s="76"/>
      <c r="R84" s="77"/>
      <c r="S84" s="77"/>
      <c r="T84" s="77"/>
      <c r="U84" s="120"/>
      <c r="V84" s="33">
        <f>+N84*$P$81*$Q$75*$O$81</f>
        <v>1.8486083362250001E-2</v>
      </c>
    </row>
    <row r="85" spans="2:22" ht="12.75" x14ac:dyDescent="0.2">
      <c r="B85" s="78"/>
      <c r="C85" s="79"/>
      <c r="D85" s="78"/>
      <c r="E85" s="79"/>
      <c r="F85" s="78" t="s">
        <v>234</v>
      </c>
      <c r="G85" s="79" t="s">
        <v>237</v>
      </c>
      <c r="H85" s="31" t="s">
        <v>85</v>
      </c>
      <c r="I85" s="28" t="s">
        <v>154</v>
      </c>
      <c r="J85" s="78" t="s">
        <v>287</v>
      </c>
      <c r="K85" s="78"/>
      <c r="L85" s="78"/>
      <c r="M85" s="37"/>
      <c r="N85" s="34">
        <v>0.1</v>
      </c>
      <c r="O85" s="75">
        <v>0.2349</v>
      </c>
      <c r="P85" s="76"/>
      <c r="Q85" s="76"/>
      <c r="R85" s="77">
        <f>+SUMPRODUCT(N85:N87,M85:M87)</f>
        <v>0</v>
      </c>
      <c r="S85" s="77"/>
      <c r="T85" s="77"/>
      <c r="U85" s="120"/>
      <c r="V85" s="33">
        <f>+N85*$P$81*$Q$75*$O$85</f>
        <v>3.0956200191000005E-3</v>
      </c>
    </row>
    <row r="86" spans="2:22" ht="12.75" x14ac:dyDescent="0.2">
      <c r="B86" s="78"/>
      <c r="C86" s="79"/>
      <c r="D86" s="78"/>
      <c r="E86" s="79"/>
      <c r="F86" s="78"/>
      <c r="G86" s="79"/>
      <c r="H86" s="31" t="s">
        <v>86</v>
      </c>
      <c r="I86" s="18" t="s">
        <v>261</v>
      </c>
      <c r="J86" s="29" t="s">
        <v>265</v>
      </c>
      <c r="K86" s="29" t="s">
        <v>270</v>
      </c>
      <c r="L86" s="29" t="s">
        <v>271</v>
      </c>
      <c r="M86" s="37"/>
      <c r="N86" s="34">
        <v>0.5</v>
      </c>
      <c r="O86" s="76"/>
      <c r="P86" s="76"/>
      <c r="Q86" s="76"/>
      <c r="R86" s="77"/>
      <c r="S86" s="77"/>
      <c r="T86" s="77"/>
      <c r="U86" s="120"/>
      <c r="V86" s="33">
        <f>+N86*$P$81*$Q$75*$O$85</f>
        <v>1.54781000955E-2</v>
      </c>
    </row>
    <row r="87" spans="2:22" ht="12.75" x14ac:dyDescent="0.2">
      <c r="B87" s="78"/>
      <c r="C87" s="79"/>
      <c r="D87" s="78"/>
      <c r="E87" s="79"/>
      <c r="F87" s="78"/>
      <c r="G87" s="79"/>
      <c r="H87" s="31" t="s">
        <v>87</v>
      </c>
      <c r="I87" s="28" t="s">
        <v>155</v>
      </c>
      <c r="J87" s="29" t="s">
        <v>265</v>
      </c>
      <c r="K87" s="29" t="s">
        <v>270</v>
      </c>
      <c r="L87" s="29" t="s">
        <v>271</v>
      </c>
      <c r="M87" s="37"/>
      <c r="N87" s="34">
        <v>0.4</v>
      </c>
      <c r="O87" s="76"/>
      <c r="P87" s="76"/>
      <c r="Q87" s="76"/>
      <c r="R87" s="77"/>
      <c r="S87" s="77"/>
      <c r="T87" s="77"/>
      <c r="U87" s="120"/>
      <c r="V87" s="33">
        <f>+N87*$P$81*$Q$75*$O$85</f>
        <v>1.2382480076400002E-2</v>
      </c>
    </row>
    <row r="88" spans="2:22" ht="25.5" x14ac:dyDescent="0.2">
      <c r="B88" s="78"/>
      <c r="C88" s="79"/>
      <c r="D88" s="78"/>
      <c r="E88" s="79"/>
      <c r="F88" s="78" t="s">
        <v>235</v>
      </c>
      <c r="G88" s="79" t="s">
        <v>227</v>
      </c>
      <c r="H88" s="31" t="s">
        <v>88</v>
      </c>
      <c r="I88" s="28" t="s">
        <v>149</v>
      </c>
      <c r="J88" s="29" t="s">
        <v>291</v>
      </c>
      <c r="K88" s="29" t="s">
        <v>292</v>
      </c>
      <c r="L88" s="29" t="s">
        <v>293</v>
      </c>
      <c r="M88" s="37"/>
      <c r="N88" s="34">
        <v>0.5</v>
      </c>
      <c r="O88" s="75">
        <v>0.20399999999999999</v>
      </c>
      <c r="P88" s="76"/>
      <c r="Q88" s="76"/>
      <c r="R88" s="77">
        <f>+SUMPRODUCT(N88:N89,M88:M89)</f>
        <v>0</v>
      </c>
      <c r="S88" s="77"/>
      <c r="T88" s="77"/>
      <c r="U88" s="120"/>
      <c r="V88" s="33">
        <f>+N88*$P$81*$Q$75*$O$88</f>
        <v>1.3442028179999999E-2</v>
      </c>
    </row>
    <row r="89" spans="2:22" ht="25.5" x14ac:dyDescent="0.2">
      <c r="B89" s="78"/>
      <c r="C89" s="79"/>
      <c r="D89" s="78"/>
      <c r="E89" s="79"/>
      <c r="F89" s="78"/>
      <c r="G89" s="79"/>
      <c r="H89" s="31" t="s">
        <v>89</v>
      </c>
      <c r="I89" s="28" t="s">
        <v>150</v>
      </c>
      <c r="J89" s="29" t="s">
        <v>291</v>
      </c>
      <c r="K89" s="29" t="s">
        <v>294</v>
      </c>
      <c r="L89" s="29" t="s">
        <v>295</v>
      </c>
      <c r="M89" s="37"/>
      <c r="N89" s="34">
        <v>0.5</v>
      </c>
      <c r="O89" s="76"/>
      <c r="P89" s="76"/>
      <c r="Q89" s="76"/>
      <c r="R89" s="77"/>
      <c r="S89" s="77"/>
      <c r="T89" s="77"/>
      <c r="U89" s="120"/>
      <c r="V89" s="33">
        <f>+N89*$P$81*$Q$75*$O$88</f>
        <v>1.3442028179999999E-2</v>
      </c>
    </row>
    <row r="90" spans="2:22" ht="15" customHeight="1" x14ac:dyDescent="0.2">
      <c r="B90" s="78" t="s">
        <v>244</v>
      </c>
      <c r="C90" s="79" t="s">
        <v>245</v>
      </c>
      <c r="D90" s="78" t="s">
        <v>240</v>
      </c>
      <c r="E90" s="79" t="s">
        <v>216</v>
      </c>
      <c r="F90" s="79"/>
      <c r="G90" s="79"/>
      <c r="H90" s="31" t="s">
        <v>90</v>
      </c>
      <c r="I90" s="28" t="s">
        <v>156</v>
      </c>
      <c r="J90" s="29" t="s">
        <v>288</v>
      </c>
      <c r="K90" s="29" t="s">
        <v>289</v>
      </c>
      <c r="L90" s="29" t="s">
        <v>290</v>
      </c>
      <c r="M90" s="37"/>
      <c r="N90" s="34">
        <v>0.25</v>
      </c>
      <c r="O90" s="75">
        <v>0.61160000000000003</v>
      </c>
      <c r="P90" s="75"/>
      <c r="Q90" s="75">
        <v>0.25790000000000002</v>
      </c>
      <c r="R90" s="88">
        <f>+SUMPRODUCT(N90:N93,M90:M93)</f>
        <v>0</v>
      </c>
      <c r="S90" s="89"/>
      <c r="T90" s="77">
        <f>+O90*R90+O94*R94+O95*R95+O96*R96</f>
        <v>0</v>
      </c>
      <c r="U90" s="120"/>
      <c r="V90" s="33">
        <f>+N90*$O$90*$Q$90</f>
        <v>3.9432910000000002E-2</v>
      </c>
    </row>
    <row r="91" spans="2:22" ht="12.75" x14ac:dyDescent="0.2">
      <c r="B91" s="78"/>
      <c r="C91" s="79"/>
      <c r="D91" s="78"/>
      <c r="E91" s="79"/>
      <c r="F91" s="79"/>
      <c r="G91" s="79"/>
      <c r="H91" s="31" t="s">
        <v>91</v>
      </c>
      <c r="I91" s="28" t="s">
        <v>157</v>
      </c>
      <c r="J91" s="29" t="s">
        <v>265</v>
      </c>
      <c r="K91" s="29" t="s">
        <v>270</v>
      </c>
      <c r="L91" s="29" t="s">
        <v>271</v>
      </c>
      <c r="M91" s="37"/>
      <c r="N91" s="34">
        <v>0.45</v>
      </c>
      <c r="O91" s="75"/>
      <c r="P91" s="75"/>
      <c r="Q91" s="76"/>
      <c r="R91" s="90"/>
      <c r="S91" s="91"/>
      <c r="T91" s="77"/>
      <c r="U91" s="120"/>
      <c r="V91" s="33">
        <f>+N91*$O$90*$Q$90</f>
        <v>7.0979238000000014E-2</v>
      </c>
    </row>
    <row r="92" spans="2:22" ht="12.75" x14ac:dyDescent="0.2">
      <c r="B92" s="78"/>
      <c r="C92" s="79"/>
      <c r="D92" s="78"/>
      <c r="E92" s="79"/>
      <c r="F92" s="79"/>
      <c r="G92" s="79"/>
      <c r="H92" s="31" t="s">
        <v>92</v>
      </c>
      <c r="I92" s="28" t="s">
        <v>158</v>
      </c>
      <c r="J92" s="29" t="s">
        <v>265</v>
      </c>
      <c r="K92" s="29" t="s">
        <v>270</v>
      </c>
      <c r="L92" s="29" t="s">
        <v>271</v>
      </c>
      <c r="M92" s="37"/>
      <c r="N92" s="34">
        <v>0.15</v>
      </c>
      <c r="O92" s="75"/>
      <c r="P92" s="75"/>
      <c r="Q92" s="76"/>
      <c r="R92" s="90"/>
      <c r="S92" s="91"/>
      <c r="T92" s="77"/>
      <c r="U92" s="120"/>
      <c r="V92" s="33">
        <f>+N92*$O$90*$Q$90</f>
        <v>2.3659746000000002E-2</v>
      </c>
    </row>
    <row r="93" spans="2:22" ht="25.5" x14ac:dyDescent="0.2">
      <c r="B93" s="78"/>
      <c r="C93" s="79"/>
      <c r="D93" s="78"/>
      <c r="E93" s="79"/>
      <c r="F93" s="79"/>
      <c r="G93" s="79"/>
      <c r="H93" s="31" t="s">
        <v>93</v>
      </c>
      <c r="I93" s="28" t="s">
        <v>159</v>
      </c>
      <c r="J93" s="29" t="s">
        <v>271</v>
      </c>
      <c r="K93" s="29" t="s">
        <v>270</v>
      </c>
      <c r="L93" s="29" t="s">
        <v>265</v>
      </c>
      <c r="M93" s="37"/>
      <c r="N93" s="34">
        <v>0.15</v>
      </c>
      <c r="O93" s="75"/>
      <c r="P93" s="75"/>
      <c r="Q93" s="76"/>
      <c r="R93" s="92"/>
      <c r="S93" s="93"/>
      <c r="T93" s="77"/>
      <c r="U93" s="120"/>
      <c r="V93" s="33">
        <f>+N93*$O$90*$Q$90</f>
        <v>2.3659746000000002E-2</v>
      </c>
    </row>
    <row r="94" spans="2:22" ht="12.75" x14ac:dyDescent="0.2">
      <c r="B94" s="78"/>
      <c r="C94" s="79"/>
      <c r="D94" s="29" t="s">
        <v>241</v>
      </c>
      <c r="E94" s="79" t="s">
        <v>160</v>
      </c>
      <c r="F94" s="79"/>
      <c r="G94" s="79"/>
      <c r="H94" s="31" t="s">
        <v>169</v>
      </c>
      <c r="I94" s="36" t="s">
        <v>160</v>
      </c>
      <c r="J94" s="78" t="s">
        <v>287</v>
      </c>
      <c r="K94" s="78"/>
      <c r="L94" s="78"/>
      <c r="M94" s="37"/>
      <c r="N94" s="34">
        <v>1</v>
      </c>
      <c r="O94" s="75">
        <v>0.13619999999999999</v>
      </c>
      <c r="P94" s="75"/>
      <c r="Q94" s="76"/>
      <c r="R94" s="86">
        <f>+N94*M94</f>
        <v>0</v>
      </c>
      <c r="S94" s="87"/>
      <c r="T94" s="77"/>
      <c r="U94" s="120"/>
      <c r="V94" s="33">
        <f>+N94*$O$94*$Q$90</f>
        <v>3.5125980000000001E-2</v>
      </c>
    </row>
    <row r="95" spans="2:22" ht="12.75" x14ac:dyDescent="0.2">
      <c r="B95" s="78"/>
      <c r="C95" s="79"/>
      <c r="D95" s="29" t="s">
        <v>242</v>
      </c>
      <c r="E95" s="79" t="s">
        <v>161</v>
      </c>
      <c r="F95" s="79"/>
      <c r="G95" s="79"/>
      <c r="H95" s="31" t="s">
        <v>253</v>
      </c>
      <c r="I95" s="36" t="s">
        <v>161</v>
      </c>
      <c r="J95" s="78" t="s">
        <v>287</v>
      </c>
      <c r="K95" s="78"/>
      <c r="L95" s="78"/>
      <c r="M95" s="37"/>
      <c r="N95" s="34">
        <v>1</v>
      </c>
      <c r="O95" s="75">
        <v>0.1075</v>
      </c>
      <c r="P95" s="75"/>
      <c r="Q95" s="76"/>
      <c r="R95" s="86">
        <f>+N95*M95</f>
        <v>0</v>
      </c>
      <c r="S95" s="87"/>
      <c r="T95" s="77"/>
      <c r="U95" s="120"/>
      <c r="V95" s="33">
        <f>+N95*$O$95*$Q$90</f>
        <v>2.7724250000000002E-2</v>
      </c>
    </row>
    <row r="96" spans="2:22" ht="25.5" x14ac:dyDescent="0.2">
      <c r="B96" s="78"/>
      <c r="C96" s="79"/>
      <c r="D96" s="29" t="s">
        <v>243</v>
      </c>
      <c r="E96" s="79" t="s">
        <v>162</v>
      </c>
      <c r="F96" s="79"/>
      <c r="G96" s="79"/>
      <c r="H96" s="31" t="s">
        <v>254</v>
      </c>
      <c r="I96" s="36" t="s">
        <v>162</v>
      </c>
      <c r="J96" s="78" t="s">
        <v>287</v>
      </c>
      <c r="K96" s="78"/>
      <c r="L96" s="78"/>
      <c r="M96" s="37"/>
      <c r="N96" s="34">
        <v>1</v>
      </c>
      <c r="O96" s="75">
        <v>0.1447</v>
      </c>
      <c r="P96" s="75"/>
      <c r="Q96" s="76"/>
      <c r="R96" s="86">
        <f>+N96*M96</f>
        <v>0</v>
      </c>
      <c r="S96" s="87"/>
      <c r="T96" s="77"/>
      <c r="U96" s="120"/>
      <c r="V96" s="33">
        <f>+N96*$O$96*$Q$90</f>
        <v>3.7318129999999998E-2</v>
      </c>
    </row>
  </sheetData>
  <mergeCells count="155">
    <mergeCell ref="R94:S94"/>
    <mergeCell ref="R95:S95"/>
    <mergeCell ref="R96:S96"/>
    <mergeCell ref="R69:S74"/>
    <mergeCell ref="R65:S68"/>
    <mergeCell ref="R63:S64"/>
    <mergeCell ref="R61:S62"/>
    <mergeCell ref="T4:T60"/>
    <mergeCell ref="T61:T74"/>
    <mergeCell ref="T75:T89"/>
    <mergeCell ref="T90:T96"/>
    <mergeCell ref="R48:R52"/>
    <mergeCell ref="R53:R59"/>
    <mergeCell ref="R75:R78"/>
    <mergeCell ref="R79:R80"/>
    <mergeCell ref="R81:R84"/>
    <mergeCell ref="R85:R87"/>
    <mergeCell ref="R88:R89"/>
    <mergeCell ref="R90:S93"/>
    <mergeCell ref="S4:S11"/>
    <mergeCell ref="S12:S14"/>
    <mergeCell ref="S15:S25"/>
    <mergeCell ref="S26:S33"/>
    <mergeCell ref="R4:R6"/>
    <mergeCell ref="G26:G29"/>
    <mergeCell ref="F26:F29"/>
    <mergeCell ref="U4:U96"/>
    <mergeCell ref="Q90:Q96"/>
    <mergeCell ref="Q75:Q89"/>
    <mergeCell ref="Q61:Q74"/>
    <mergeCell ref="Q4:Q60"/>
    <mergeCell ref="C90:C96"/>
    <mergeCell ref="B90:B96"/>
    <mergeCell ref="C61:C74"/>
    <mergeCell ref="B61:B74"/>
    <mergeCell ref="B4:B60"/>
    <mergeCell ref="C4:C60"/>
    <mergeCell ref="O90:P93"/>
    <mergeCell ref="O94:P94"/>
    <mergeCell ref="O95:P95"/>
    <mergeCell ref="O96:P96"/>
    <mergeCell ref="O69:P74"/>
    <mergeCell ref="O65:P68"/>
    <mergeCell ref="O63:P64"/>
    <mergeCell ref="O61:P62"/>
    <mergeCell ref="S34:S47"/>
    <mergeCell ref="S48:S60"/>
    <mergeCell ref="S75:S80"/>
    <mergeCell ref="R15:R20"/>
    <mergeCell ref="F15:F20"/>
    <mergeCell ref="F21:F24"/>
    <mergeCell ref="G13:G14"/>
    <mergeCell ref="F13:F14"/>
    <mergeCell ref="R13:R14"/>
    <mergeCell ref="P4:P11"/>
    <mergeCell ref="P12:P14"/>
    <mergeCell ref="P15:P25"/>
    <mergeCell ref="O4:O6"/>
    <mergeCell ref="O15:O20"/>
    <mergeCell ref="E94:G94"/>
    <mergeCell ref="E95:G95"/>
    <mergeCell ref="E96:G96"/>
    <mergeCell ref="E81:E89"/>
    <mergeCell ref="D81:D89"/>
    <mergeCell ref="E63:G64"/>
    <mergeCell ref="D63:D64"/>
    <mergeCell ref="E65:G68"/>
    <mergeCell ref="D65:D68"/>
    <mergeCell ref="E69:G74"/>
    <mergeCell ref="D69:D74"/>
    <mergeCell ref="B75:B89"/>
    <mergeCell ref="E90:G93"/>
    <mergeCell ref="D90:D93"/>
    <mergeCell ref="O81:O84"/>
    <mergeCell ref="O85:O87"/>
    <mergeCell ref="O88:O89"/>
    <mergeCell ref="S81:S89"/>
    <mergeCell ref="G81:G84"/>
    <mergeCell ref="G85:G87"/>
    <mergeCell ref="G88:G89"/>
    <mergeCell ref="F81:F84"/>
    <mergeCell ref="F85:F87"/>
    <mergeCell ref="F88:F89"/>
    <mergeCell ref="G75:G78"/>
    <mergeCell ref="F75:F78"/>
    <mergeCell ref="G79:G80"/>
    <mergeCell ref="F79:F80"/>
    <mergeCell ref="E75:E80"/>
    <mergeCell ref="D75:D80"/>
    <mergeCell ref="P75:P80"/>
    <mergeCell ref="P81:P89"/>
    <mergeCell ref="O75:O78"/>
    <mergeCell ref="O79:O80"/>
    <mergeCell ref="G34:G42"/>
    <mergeCell ref="F34:F42"/>
    <mergeCell ref="F43:F47"/>
    <mergeCell ref="G43:G47"/>
    <mergeCell ref="D48:D60"/>
    <mergeCell ref="E48:E60"/>
    <mergeCell ref="E34:E47"/>
    <mergeCell ref="D34:D47"/>
    <mergeCell ref="C75:C89"/>
    <mergeCell ref="G53:G59"/>
    <mergeCell ref="F48:F52"/>
    <mergeCell ref="F53:F59"/>
    <mergeCell ref="E61:G62"/>
    <mergeCell ref="D61:D62"/>
    <mergeCell ref="G48:G52"/>
    <mergeCell ref="D15:D25"/>
    <mergeCell ref="E15:E25"/>
    <mergeCell ref="E26:E33"/>
    <mergeCell ref="D26:D33"/>
    <mergeCell ref="G15:G20"/>
    <mergeCell ref="G21:G24"/>
    <mergeCell ref="F30:F33"/>
    <mergeCell ref="G30:G33"/>
    <mergeCell ref="R8:R9"/>
    <mergeCell ref="R10:R11"/>
    <mergeCell ref="O8:O9"/>
    <mergeCell ref="O10:O11"/>
    <mergeCell ref="O13:O14"/>
    <mergeCell ref="E4:E11"/>
    <mergeCell ref="D4:D11"/>
    <mergeCell ref="E12:E14"/>
    <mergeCell ref="D12:D14"/>
    <mergeCell ref="G4:G6"/>
    <mergeCell ref="F4:F6"/>
    <mergeCell ref="G8:G9"/>
    <mergeCell ref="F8:F9"/>
    <mergeCell ref="G10:G11"/>
    <mergeCell ref="F10:F11"/>
    <mergeCell ref="O30:O33"/>
    <mergeCell ref="J94:L94"/>
    <mergeCell ref="J95:L95"/>
    <mergeCell ref="J96:L96"/>
    <mergeCell ref="J81:L81"/>
    <mergeCell ref="J83:L83"/>
    <mergeCell ref="J84:L84"/>
    <mergeCell ref="J85:L85"/>
    <mergeCell ref="J49:L49"/>
    <mergeCell ref="J57:L57"/>
    <mergeCell ref="P34:P47"/>
    <mergeCell ref="P48:P60"/>
    <mergeCell ref="O34:O42"/>
    <mergeCell ref="O43:O47"/>
    <mergeCell ref="O48:O52"/>
    <mergeCell ref="O53:O59"/>
    <mergeCell ref="O21:O24"/>
    <mergeCell ref="R26:R29"/>
    <mergeCell ref="R30:R33"/>
    <mergeCell ref="O26:O29"/>
    <mergeCell ref="R21:R24"/>
    <mergeCell ref="P26:P33"/>
    <mergeCell ref="R34:R42"/>
    <mergeCell ref="R43:R47"/>
  </mergeCells>
  <phoneticPr fontId="3" type="noConversion"/>
  <conditionalFormatting sqref="M4:M96">
    <cfRule type="colorScale" priority="4">
      <colorScale>
        <cfvo type="min"/>
        <cfvo type="max"/>
        <color rgb="FFFCFCFF"/>
        <color rgb="FF63BE7B"/>
      </colorScale>
    </cfRule>
  </conditionalFormatting>
  <conditionalFormatting sqref="V4:V96">
    <cfRule type="colorScale" priority="2">
      <colorScale>
        <cfvo type="min"/>
        <cfvo type="max"/>
        <color rgb="FFFCFCFF"/>
        <color rgb="FF63BE7B"/>
      </colorScale>
    </cfRule>
  </conditionalFormatting>
  <dataValidations count="1">
    <dataValidation type="list" allowBlank="1" showInputMessage="1" showErrorMessage="1" sqref="M4:M96" xr:uid="{64670804-5B23-41EC-903C-E5C09F9F87AB}">
      <mc:AlternateContent xmlns:x12ac="http://schemas.microsoft.com/office/spreadsheetml/2011/1/ac" xmlns:mc="http://schemas.openxmlformats.org/markup-compatibility/2006">
        <mc:Choice Requires="x12ac">
          <x12ac:list>0," 2,5", 5</x12ac:list>
        </mc:Choice>
        <mc:Fallback>
          <formula1>"0, 2,5, 5"</formula1>
        </mc:Fallback>
      </mc:AlternateContent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C525F-CD62-49EE-8774-1E94605FFC28}">
  <dimension ref="B1:V83"/>
  <sheetViews>
    <sheetView showGridLines="0" zoomScaleNormal="100" workbookViewId="0">
      <pane ySplit="3" topLeftCell="A4" activePane="bottomLeft" state="frozen"/>
      <selection pane="bottomLeft"/>
    </sheetView>
  </sheetViews>
  <sheetFormatPr baseColWidth="10" defaultColWidth="9.140625" defaultRowHeight="15" x14ac:dyDescent="0.25"/>
  <cols>
    <col min="1" max="1" width="4.140625" style="57" customWidth="1"/>
    <col min="2" max="2" width="8.7109375" style="61" customWidth="1"/>
    <col min="3" max="3" width="12.7109375" style="61" customWidth="1"/>
    <col min="4" max="4" width="8.7109375" style="6" customWidth="1"/>
    <col min="5" max="5" width="20.7109375" style="57" customWidth="1"/>
    <col min="6" max="6" width="8.7109375" style="6" customWidth="1"/>
    <col min="7" max="7" width="20.7109375" style="57" customWidth="1"/>
    <col min="8" max="8" width="8.7109375" style="6" customWidth="1"/>
    <col min="9" max="9" width="60.7109375" style="57" customWidth="1"/>
    <col min="10" max="12" width="10.7109375" style="43" customWidth="1"/>
    <col min="13" max="13" width="9.7109375" style="62" customWidth="1"/>
    <col min="14" max="14" width="9.7109375" style="6" customWidth="1"/>
    <col min="15" max="17" width="9.7109375" style="57" customWidth="1"/>
    <col min="18" max="18" width="9.7109375" style="6" customWidth="1"/>
    <col min="19" max="21" width="9.7109375" style="57" customWidth="1"/>
    <col min="22" max="22" width="9.7109375" style="7" customWidth="1"/>
    <col min="23" max="16384" width="9.140625" style="57"/>
  </cols>
  <sheetData>
    <row r="1" spans="2:22" x14ac:dyDescent="0.25">
      <c r="B1" s="60" t="s">
        <v>360</v>
      </c>
    </row>
    <row r="2" spans="2:22" x14ac:dyDescent="0.25">
      <c r="B2" s="63" t="s">
        <v>249</v>
      </c>
    </row>
    <row r="3" spans="2:22" s="12" customFormat="1" ht="25.5" x14ac:dyDescent="0.25">
      <c r="B3" s="44" t="s">
        <v>0</v>
      </c>
      <c r="C3" s="44" t="s">
        <v>173</v>
      </c>
      <c r="D3" s="44" t="s">
        <v>0</v>
      </c>
      <c r="E3" s="44" t="s">
        <v>172</v>
      </c>
      <c r="F3" s="44" t="s">
        <v>0</v>
      </c>
      <c r="G3" s="44" t="s">
        <v>171</v>
      </c>
      <c r="H3" s="44" t="s">
        <v>0</v>
      </c>
      <c r="I3" s="44" t="s">
        <v>170</v>
      </c>
      <c r="J3" s="44" t="s">
        <v>262</v>
      </c>
      <c r="K3" s="44" t="s">
        <v>263</v>
      </c>
      <c r="L3" s="44" t="s">
        <v>264</v>
      </c>
      <c r="M3" s="44" t="s">
        <v>581</v>
      </c>
      <c r="N3" s="45" t="s">
        <v>583</v>
      </c>
      <c r="O3" s="45" t="s">
        <v>3</v>
      </c>
      <c r="P3" s="45" t="s">
        <v>2</v>
      </c>
      <c r="Q3" s="45" t="s">
        <v>1</v>
      </c>
      <c r="R3" s="45" t="s">
        <v>247</v>
      </c>
      <c r="S3" s="45" t="s">
        <v>246</v>
      </c>
      <c r="T3" s="45" t="s">
        <v>248</v>
      </c>
      <c r="U3" s="45" t="s">
        <v>582</v>
      </c>
      <c r="V3" s="44" t="s">
        <v>584</v>
      </c>
    </row>
    <row r="4" spans="2:22" s="58" customFormat="1" ht="25.5" x14ac:dyDescent="0.2">
      <c r="B4" s="112" t="s">
        <v>198</v>
      </c>
      <c r="C4" s="113" t="s">
        <v>199</v>
      </c>
      <c r="D4" s="112" t="s">
        <v>174</v>
      </c>
      <c r="E4" s="113" t="s">
        <v>179</v>
      </c>
      <c r="F4" s="112" t="s">
        <v>175</v>
      </c>
      <c r="G4" s="113" t="s">
        <v>180</v>
      </c>
      <c r="H4" s="22" t="s">
        <v>4</v>
      </c>
      <c r="I4" s="26" t="s">
        <v>94</v>
      </c>
      <c r="J4" s="22" t="str">
        <f>+VLOOKUP($I4,'Valorables - General'!$I$4:$L$96,2,)</f>
        <v>No</v>
      </c>
      <c r="K4" s="22" t="str">
        <f>+VLOOKUP($I4,'Valorables - General'!$I$4:$L$96,3,)</f>
        <v>Algunas salas</v>
      </c>
      <c r="L4" s="22" t="str">
        <f>+VLOOKUP($I4,'Valorables - General'!$I$4:$L$96,4,)</f>
        <v>Todas las salas</v>
      </c>
      <c r="M4" s="55"/>
      <c r="N4" s="47">
        <f>1/3</f>
        <v>0.33333333333333331</v>
      </c>
      <c r="O4" s="114">
        <v>0.36969999999999997</v>
      </c>
      <c r="P4" s="114">
        <v>6.7900000000000002E-2</v>
      </c>
      <c r="Q4" s="114">
        <v>0.30159999999999998</v>
      </c>
      <c r="R4" s="111">
        <f>+SUMPRODUCT(M4:M6,N4:N6)</f>
        <v>0</v>
      </c>
      <c r="S4" s="111">
        <f>+O4*R4+O7*R7+O8*R8+O10*R10</f>
        <v>0</v>
      </c>
      <c r="T4" s="111">
        <f>+P4*S4+P12*S12+P15*S15+P26*S26+P34*S34</f>
        <v>0</v>
      </c>
      <c r="U4" s="111" t="e">
        <f>+Q4*T4+Q48*T48+Q62*T62+Q77*T77</f>
        <v>#REF!</v>
      </c>
      <c r="V4" s="48">
        <f>+N4*O4*P4*Q4</f>
        <v>2.5236510693333329E-3</v>
      </c>
    </row>
    <row r="5" spans="2:22" s="58" customFormat="1" ht="25.5" x14ac:dyDescent="0.2">
      <c r="B5" s="112"/>
      <c r="C5" s="113"/>
      <c r="D5" s="112"/>
      <c r="E5" s="113"/>
      <c r="F5" s="112"/>
      <c r="G5" s="113"/>
      <c r="H5" s="22" t="s">
        <v>5</v>
      </c>
      <c r="I5" s="26" t="s">
        <v>95</v>
      </c>
      <c r="J5" s="22" t="str">
        <f>+VLOOKUP($I5,'Valorables - General'!$I$4:$L$96,2,)</f>
        <v>No</v>
      </c>
      <c r="K5" s="22" t="str">
        <f>+VLOOKUP($I5,'Valorables - General'!$I$4:$L$96,3,)</f>
        <v>Tarjeta o similar</v>
      </c>
      <c r="L5" s="22" t="str">
        <f>+VLOOKUP($I5,'Valorables - General'!$I$4:$L$96,4,)</f>
        <v>Dispositivos biométricos</v>
      </c>
      <c r="M5" s="55"/>
      <c r="N5" s="47">
        <f>1/3</f>
        <v>0.33333333333333331</v>
      </c>
      <c r="O5" s="114"/>
      <c r="P5" s="114"/>
      <c r="Q5" s="114"/>
      <c r="R5" s="111"/>
      <c r="S5" s="111"/>
      <c r="T5" s="111"/>
      <c r="U5" s="111"/>
      <c r="V5" s="48">
        <f>+N5*O4*P4*Q4</f>
        <v>2.5236510693333329E-3</v>
      </c>
    </row>
    <row r="6" spans="2:22" s="58" customFormat="1" ht="12.75" x14ac:dyDescent="0.2">
      <c r="B6" s="112"/>
      <c r="C6" s="113"/>
      <c r="D6" s="112"/>
      <c r="E6" s="113"/>
      <c r="F6" s="112"/>
      <c r="G6" s="113"/>
      <c r="H6" s="22" t="s">
        <v>6</v>
      </c>
      <c r="I6" s="26" t="s">
        <v>96</v>
      </c>
      <c r="J6" s="22" t="str">
        <f>+VLOOKUP($I6,'Valorables - General'!$I$4:$L$96,2,)</f>
        <v>No</v>
      </c>
      <c r="K6" s="22" t="str">
        <f>+VLOOKUP($I6,'Valorables - General'!$I$4:$L$96,3,)</f>
        <v>-</v>
      </c>
      <c r="L6" s="22" t="str">
        <f>+VLOOKUP($I6,'Valorables - General'!$I$4:$L$96,4,)</f>
        <v>Sí</v>
      </c>
      <c r="M6" s="55"/>
      <c r="N6" s="47">
        <f>1/3</f>
        <v>0.33333333333333331</v>
      </c>
      <c r="O6" s="114"/>
      <c r="P6" s="114"/>
      <c r="Q6" s="114"/>
      <c r="R6" s="111"/>
      <c r="S6" s="111"/>
      <c r="T6" s="111"/>
      <c r="U6" s="111"/>
      <c r="V6" s="48">
        <f>+N6*$O$4*$P$4*$Q$4</f>
        <v>2.5236510693333329E-3</v>
      </c>
    </row>
    <row r="7" spans="2:22" s="58" customFormat="1" ht="12.75" customHeight="1" x14ac:dyDescent="0.2">
      <c r="B7" s="112"/>
      <c r="C7" s="113"/>
      <c r="D7" s="112"/>
      <c r="E7" s="113"/>
      <c r="F7" s="22" t="s">
        <v>176</v>
      </c>
      <c r="G7" s="26" t="s">
        <v>181</v>
      </c>
      <c r="H7" s="22" t="s">
        <v>7</v>
      </c>
      <c r="I7" s="26" t="s">
        <v>97</v>
      </c>
      <c r="J7" s="22" t="str">
        <f>+VLOOKUP($I7,'Valorables - General'!$I$4:$L$96,2,)</f>
        <v>&gt;35</v>
      </c>
      <c r="K7" s="22" t="str">
        <f>+VLOOKUP($I7,'Valorables - General'!$I$4:$L$96,3,)</f>
        <v>26&lt;X&lt;35</v>
      </c>
      <c r="L7" s="22" t="str">
        <f>+VLOOKUP($I7,'Valorables - General'!$I$4:$L$96,4,)</f>
        <v>&lt;25</v>
      </c>
      <c r="M7" s="55"/>
      <c r="N7" s="49">
        <v>1</v>
      </c>
      <c r="O7" s="50">
        <v>0.31969999999999998</v>
      </c>
      <c r="P7" s="114"/>
      <c r="Q7" s="114"/>
      <c r="R7" s="51">
        <f>+N7*M7</f>
        <v>0</v>
      </c>
      <c r="S7" s="111"/>
      <c r="T7" s="111"/>
      <c r="U7" s="111"/>
      <c r="V7" s="48">
        <f>+N7*$O$7*$P$4*$Q$4</f>
        <v>6.5470212079999993E-3</v>
      </c>
    </row>
    <row r="8" spans="2:22" s="58" customFormat="1" ht="12.75" x14ac:dyDescent="0.2">
      <c r="B8" s="112"/>
      <c r="C8" s="113"/>
      <c r="D8" s="112"/>
      <c r="E8" s="113"/>
      <c r="F8" s="112" t="s">
        <v>177</v>
      </c>
      <c r="G8" s="113" t="s">
        <v>182</v>
      </c>
      <c r="H8" s="22" t="s">
        <v>8</v>
      </c>
      <c r="I8" s="26" t="s">
        <v>98</v>
      </c>
      <c r="J8" s="22" t="str">
        <f>+VLOOKUP($I8,'Valorables - General'!$I$4:$L$96,2,)</f>
        <v>L60</v>
      </c>
      <c r="K8" s="22" t="str">
        <f>+VLOOKUP($I8,'Valorables - General'!$I$4:$L$96,3,)</f>
        <v>L70</v>
      </c>
      <c r="L8" s="22" t="str">
        <f>+VLOOKUP($I8,'Valorables - General'!$I$4:$L$96,4,)</f>
        <v>L80</v>
      </c>
      <c r="M8" s="55"/>
      <c r="N8" s="49">
        <f>1/2</f>
        <v>0.5</v>
      </c>
      <c r="O8" s="114">
        <v>0.1676</v>
      </c>
      <c r="P8" s="114"/>
      <c r="Q8" s="114"/>
      <c r="R8" s="111">
        <f>+SUMPRODUCT(N8:N9,M8:M9)</f>
        <v>0</v>
      </c>
      <c r="S8" s="111"/>
      <c r="T8" s="111"/>
      <c r="U8" s="111"/>
      <c r="V8" s="48">
        <f>+N8*$O$8*$P$4*$Q$4</f>
        <v>1.7161100319999999E-3</v>
      </c>
    </row>
    <row r="9" spans="2:22" s="58" customFormat="1" ht="12.75" x14ac:dyDescent="0.2">
      <c r="B9" s="112"/>
      <c r="C9" s="113"/>
      <c r="D9" s="112"/>
      <c r="E9" s="113"/>
      <c r="F9" s="112"/>
      <c r="G9" s="113"/>
      <c r="H9" s="22" t="s">
        <v>9</v>
      </c>
      <c r="I9" s="26" t="s">
        <v>99</v>
      </c>
      <c r="J9" s="22" t="str">
        <f>+VLOOKUP($I9,'Valorables - General'!$I$4:$L$96,2,)</f>
        <v>&lt;55</v>
      </c>
      <c r="K9" s="22">
        <f>+VLOOKUP($I9,'Valorables - General'!$I$4:$L$96,3,)</f>
        <v>55</v>
      </c>
      <c r="L9" s="22">
        <f>+VLOOKUP($I9,'Valorables - General'!$I$4:$L$96,4,)</f>
        <v>66</v>
      </c>
      <c r="M9" s="55"/>
      <c r="N9" s="49">
        <f t="shared" ref="N9:N14" si="0">1/2</f>
        <v>0.5</v>
      </c>
      <c r="O9" s="114"/>
      <c r="P9" s="114"/>
      <c r="Q9" s="114"/>
      <c r="R9" s="111"/>
      <c r="S9" s="111"/>
      <c r="T9" s="111"/>
      <c r="U9" s="111"/>
      <c r="V9" s="48">
        <f>+N9*$O$8*$P$4*$Q$4</f>
        <v>1.7161100319999999E-3</v>
      </c>
    </row>
    <row r="10" spans="2:22" s="58" customFormat="1" ht="12.75" x14ac:dyDescent="0.2">
      <c r="B10" s="112"/>
      <c r="C10" s="113"/>
      <c r="D10" s="112"/>
      <c r="E10" s="113"/>
      <c r="F10" s="112" t="s">
        <v>178</v>
      </c>
      <c r="G10" s="113" t="s">
        <v>183</v>
      </c>
      <c r="H10" s="22" t="s">
        <v>10</v>
      </c>
      <c r="I10" s="26" t="s">
        <v>98</v>
      </c>
      <c r="J10" s="22" t="str">
        <f>+VLOOKUP($I10,'Valorables - General'!$I$4:$L$96,2,)</f>
        <v>L60</v>
      </c>
      <c r="K10" s="22" t="str">
        <f>+VLOOKUP($I10,'Valorables - General'!$I$4:$L$96,3,)</f>
        <v>L70</v>
      </c>
      <c r="L10" s="22" t="str">
        <f>+VLOOKUP($I10,'Valorables - General'!$I$4:$L$96,4,)</f>
        <v>L80</v>
      </c>
      <c r="M10" s="55"/>
      <c r="N10" s="49">
        <f t="shared" si="0"/>
        <v>0.5</v>
      </c>
      <c r="O10" s="114">
        <v>0.14299999999999999</v>
      </c>
      <c r="P10" s="114"/>
      <c r="Q10" s="114"/>
      <c r="R10" s="111">
        <f>+SUMPRODUCT(N10:N11,M10:M11)</f>
        <v>0</v>
      </c>
      <c r="S10" s="111"/>
      <c r="T10" s="111"/>
      <c r="U10" s="111"/>
      <c r="V10" s="48">
        <f>+N10*$O$10*$P$4*$Q$4</f>
        <v>1.4642227599999998E-3</v>
      </c>
    </row>
    <row r="11" spans="2:22" s="58" customFormat="1" ht="12.75" x14ac:dyDescent="0.2">
      <c r="B11" s="112"/>
      <c r="C11" s="113"/>
      <c r="D11" s="112"/>
      <c r="E11" s="113"/>
      <c r="F11" s="112"/>
      <c r="G11" s="113"/>
      <c r="H11" s="22" t="s">
        <v>11</v>
      </c>
      <c r="I11" s="26" t="s">
        <v>99</v>
      </c>
      <c r="J11" s="22" t="str">
        <f>+VLOOKUP($I11,'Valorables - General'!$I$4:$L$96,2,)</f>
        <v>&lt;55</v>
      </c>
      <c r="K11" s="22">
        <f>+VLOOKUP($I11,'Valorables - General'!$I$4:$L$96,3,)</f>
        <v>55</v>
      </c>
      <c r="L11" s="22">
        <f>+VLOOKUP($I11,'Valorables - General'!$I$4:$L$96,4,)</f>
        <v>66</v>
      </c>
      <c r="M11" s="55"/>
      <c r="N11" s="49">
        <f t="shared" si="0"/>
        <v>0.5</v>
      </c>
      <c r="O11" s="114"/>
      <c r="P11" s="114"/>
      <c r="Q11" s="114"/>
      <c r="R11" s="111"/>
      <c r="S11" s="111"/>
      <c r="T11" s="111"/>
      <c r="U11" s="111"/>
      <c r="V11" s="48">
        <f>+N11*$O$10*$P$4*$Q$4</f>
        <v>1.4642227599999998E-3</v>
      </c>
    </row>
    <row r="12" spans="2:22" s="58" customFormat="1" ht="25.5" x14ac:dyDescent="0.2">
      <c r="B12" s="112"/>
      <c r="C12" s="113"/>
      <c r="D12" s="112" t="s">
        <v>189</v>
      </c>
      <c r="E12" s="113" t="s">
        <v>188</v>
      </c>
      <c r="F12" s="52" t="s">
        <v>184</v>
      </c>
      <c r="G12" s="54" t="s">
        <v>186</v>
      </c>
      <c r="H12" s="22" t="s">
        <v>12</v>
      </c>
      <c r="I12" s="26" t="s">
        <v>100</v>
      </c>
      <c r="J12" s="22" t="str">
        <f>+VLOOKUP($I12,'Valorables - General'!$I$4:$L$96,2,)</f>
        <v>&lt;500</v>
      </c>
      <c r="K12" s="22" t="str">
        <f>+VLOOKUP($I12,'Valorables - General'!$I$4:$L$96,3,)</f>
        <v>500&lt;L&lt;1000</v>
      </c>
      <c r="L12" s="22" t="str">
        <f>+VLOOKUP($I12,'Valorables - General'!$I$4:$L$96,4,)</f>
        <v>&gt;1000</v>
      </c>
      <c r="M12" s="55"/>
      <c r="N12" s="49">
        <v>1</v>
      </c>
      <c r="O12" s="53">
        <v>0.50160000000000005</v>
      </c>
      <c r="P12" s="114">
        <v>6.3399999999999998E-2</v>
      </c>
      <c r="Q12" s="114"/>
      <c r="R12" s="51">
        <f>+N12*M12</f>
        <v>0</v>
      </c>
      <c r="S12" s="111">
        <f>+O12*R12+O13*R13</f>
        <v>0</v>
      </c>
      <c r="T12" s="111"/>
      <c r="U12" s="111"/>
      <c r="V12" s="48">
        <f>+N12*$O$12*$P$12*$Q$4</f>
        <v>9.5913143039999989E-3</v>
      </c>
    </row>
    <row r="13" spans="2:22" s="58" customFormat="1" ht="25.5" x14ac:dyDescent="0.2">
      <c r="B13" s="112"/>
      <c r="C13" s="113"/>
      <c r="D13" s="112"/>
      <c r="E13" s="113"/>
      <c r="F13" s="112" t="s">
        <v>185</v>
      </c>
      <c r="G13" s="113" t="s">
        <v>187</v>
      </c>
      <c r="H13" s="22" t="s">
        <v>13</v>
      </c>
      <c r="I13" s="26" t="s">
        <v>101</v>
      </c>
      <c r="J13" s="22" t="str">
        <f>+VLOOKUP($I13,'Valorables - General'!$I$4:$L$96,2,)</f>
        <v>&lt;=15%</v>
      </c>
      <c r="K13" s="22" t="str">
        <f>+VLOOKUP($I13,'Valorables - General'!$I$4:$L$96,3,)</f>
        <v>15%&lt;THD&lt;33%</v>
      </c>
      <c r="L13" s="22" t="str">
        <f>+VLOOKUP($I13,'Valorables - General'!$I$4:$L$96,4,)</f>
        <v>&gt;=33%</v>
      </c>
      <c r="M13" s="55"/>
      <c r="N13" s="49">
        <f t="shared" si="0"/>
        <v>0.5</v>
      </c>
      <c r="O13" s="114">
        <v>0.49840000000000001</v>
      </c>
      <c r="P13" s="114"/>
      <c r="Q13" s="114"/>
      <c r="R13" s="111">
        <f>+SUMPRODUCT(N13:N14,M13:M14)</f>
        <v>0</v>
      </c>
      <c r="S13" s="111"/>
      <c r="T13" s="111"/>
      <c r="U13" s="111"/>
      <c r="V13" s="48">
        <f>+N13*$O$13*$P$12*$Q$4</f>
        <v>4.7650628479999997E-3</v>
      </c>
    </row>
    <row r="14" spans="2:22" s="58" customFormat="1" ht="12.75" x14ac:dyDescent="0.2">
      <c r="B14" s="112"/>
      <c r="C14" s="113"/>
      <c r="D14" s="112"/>
      <c r="E14" s="113"/>
      <c r="F14" s="112"/>
      <c r="G14" s="113"/>
      <c r="H14" s="22" t="s">
        <v>14</v>
      </c>
      <c r="I14" s="26" t="s">
        <v>102</v>
      </c>
      <c r="J14" s="22" t="str">
        <f>+VLOOKUP($I14,'Valorables - General'!$I$4:$L$96,2,)</f>
        <v>&lt;35</v>
      </c>
      <c r="K14" s="22">
        <f>+VLOOKUP($I14,'Valorables - General'!$I$4:$L$96,3,)</f>
        <v>35</v>
      </c>
      <c r="L14" s="22">
        <f>+VLOOKUP($I14,'Valorables - General'!$I$4:$L$96,4,)</f>
        <v>40</v>
      </c>
      <c r="M14" s="55"/>
      <c r="N14" s="49">
        <f t="shared" si="0"/>
        <v>0.5</v>
      </c>
      <c r="O14" s="114"/>
      <c r="P14" s="114"/>
      <c r="Q14" s="114"/>
      <c r="R14" s="111"/>
      <c r="S14" s="111"/>
      <c r="T14" s="111"/>
      <c r="U14" s="111"/>
      <c r="V14" s="48">
        <f>+N14*$O$13*$P$12*$Q$4</f>
        <v>4.7650628479999997E-3</v>
      </c>
    </row>
    <row r="15" spans="2:22" s="58" customFormat="1" ht="25.5" x14ac:dyDescent="0.2">
      <c r="B15" s="112"/>
      <c r="C15" s="113"/>
      <c r="D15" s="112" t="s">
        <v>190</v>
      </c>
      <c r="E15" s="113" t="s">
        <v>191</v>
      </c>
      <c r="F15" s="112" t="s">
        <v>200</v>
      </c>
      <c r="G15" s="113" t="s">
        <v>205</v>
      </c>
      <c r="H15" s="22" t="s">
        <v>15</v>
      </c>
      <c r="I15" s="26" t="s">
        <v>258</v>
      </c>
      <c r="J15" s="22" t="str">
        <f>+VLOOKUP($I15,'Valorables - General'!$I$4:$L$96,2,)</f>
        <v>No</v>
      </c>
      <c r="K15" s="22">
        <f>+VLOOKUP($I15,'Valorables - General'!$I$4:$L$96,3,)</f>
        <v>2</v>
      </c>
      <c r="L15" s="22" t="str">
        <f>+VLOOKUP($I15,'Valorables - General'!$I$4:$L$96,4,)</f>
        <v>3 ó más</v>
      </c>
      <c r="M15" s="55"/>
      <c r="N15" s="49">
        <v>0.05</v>
      </c>
      <c r="O15" s="114">
        <v>0.42409999999999998</v>
      </c>
      <c r="P15" s="114">
        <v>0.33679999999999999</v>
      </c>
      <c r="Q15" s="114"/>
      <c r="R15" s="111">
        <f>+SUMPRODUCT(N15:N19,M15:M19)</f>
        <v>0</v>
      </c>
      <c r="S15" s="111">
        <f>+O15*R15+O21*R21+R25*O25</f>
        <v>0</v>
      </c>
      <c r="T15" s="111"/>
      <c r="U15" s="111"/>
      <c r="V15" s="48">
        <f t="shared" ref="V15:V20" si="1">+N15*$O$15*$P$15*$Q$4</f>
        <v>2.1539801504E-3</v>
      </c>
    </row>
    <row r="16" spans="2:22" s="58" customFormat="1" ht="12.75" x14ac:dyDescent="0.2">
      <c r="B16" s="112"/>
      <c r="C16" s="113"/>
      <c r="D16" s="112"/>
      <c r="E16" s="113"/>
      <c r="F16" s="112"/>
      <c r="G16" s="113"/>
      <c r="H16" s="22" t="s">
        <v>16</v>
      </c>
      <c r="I16" s="26" t="s">
        <v>257</v>
      </c>
      <c r="J16" s="22" t="str">
        <f>+VLOOKUP($I16,'Valorables - General'!$I$4:$L$96,2,)</f>
        <v>No</v>
      </c>
      <c r="K16" s="22" t="str">
        <f>+VLOOKUP($I16,'Valorables - General'!$I$4:$L$96,3,)</f>
        <v>-</v>
      </c>
      <c r="L16" s="22" t="str">
        <f>+VLOOKUP($I16,'Valorables - General'!$I$4:$L$96,4,)</f>
        <v>Si</v>
      </c>
      <c r="M16" s="55"/>
      <c r="N16" s="49">
        <v>0.05</v>
      </c>
      <c r="O16" s="114"/>
      <c r="P16" s="114"/>
      <c r="Q16" s="114"/>
      <c r="R16" s="111"/>
      <c r="S16" s="111"/>
      <c r="T16" s="111"/>
      <c r="U16" s="111"/>
      <c r="V16" s="48">
        <f t="shared" si="1"/>
        <v>2.1539801504E-3</v>
      </c>
    </row>
    <row r="17" spans="2:22" s="58" customFormat="1" ht="25.5" x14ac:dyDescent="0.2">
      <c r="B17" s="112"/>
      <c r="C17" s="113"/>
      <c r="D17" s="112"/>
      <c r="E17" s="113"/>
      <c r="F17" s="112"/>
      <c r="G17" s="113"/>
      <c r="H17" s="22" t="s">
        <v>17</v>
      </c>
      <c r="I17" s="26" t="s">
        <v>103</v>
      </c>
      <c r="J17" s="22" t="str">
        <f>+VLOOKUP($I17,'Valorables - General'!$I$4:$L$96,2,)</f>
        <v>Aire natural (AN)</v>
      </c>
      <c r="K17" s="22" t="str">
        <f>+VLOOKUP($I17,'Valorables - General'!$I$4:$L$96,3,)</f>
        <v>-</v>
      </c>
      <c r="L17" s="22" t="str">
        <f>+VLOOKUP($I17,'Valorables - General'!$I$4:$L$96,4,)</f>
        <v>Aire forzado (AF)</v>
      </c>
      <c r="M17" s="55"/>
      <c r="N17" s="49">
        <v>0.25</v>
      </c>
      <c r="O17" s="114"/>
      <c r="P17" s="114"/>
      <c r="Q17" s="114"/>
      <c r="R17" s="111"/>
      <c r="S17" s="111"/>
      <c r="T17" s="111"/>
      <c r="U17" s="111"/>
      <c r="V17" s="48">
        <f t="shared" si="1"/>
        <v>1.0769900751999999E-2</v>
      </c>
    </row>
    <row r="18" spans="2:22" s="58" customFormat="1" ht="12.75" x14ac:dyDescent="0.2">
      <c r="B18" s="112"/>
      <c r="C18" s="113"/>
      <c r="D18" s="112"/>
      <c r="E18" s="113"/>
      <c r="F18" s="112"/>
      <c r="G18" s="113"/>
      <c r="H18" s="22" t="s">
        <v>18</v>
      </c>
      <c r="I18" s="26" t="s">
        <v>104</v>
      </c>
      <c r="J18" s="22" t="str">
        <f>+VLOOKUP($I18,'Valorables - General'!$I$4:$L$96,2,)</f>
        <v>&gt;=75</v>
      </c>
      <c r="K18" s="22" t="str">
        <f>+VLOOKUP($I18,'Valorables - General'!$I$4:$L$96,3,)</f>
        <v>65&lt;X&lt;75</v>
      </c>
      <c r="L18" s="22" t="str">
        <f>+VLOOKUP($I18,'Valorables - General'!$I$4:$L$96,4,)</f>
        <v>&lt;=65</v>
      </c>
      <c r="M18" s="55"/>
      <c r="N18" s="49">
        <v>0.15</v>
      </c>
      <c r="O18" s="114"/>
      <c r="P18" s="114"/>
      <c r="Q18" s="114"/>
      <c r="R18" s="111"/>
      <c r="S18" s="111"/>
      <c r="T18" s="111"/>
      <c r="U18" s="111"/>
      <c r="V18" s="48">
        <f t="shared" si="1"/>
        <v>6.4619404511999986E-3</v>
      </c>
    </row>
    <row r="19" spans="2:22" s="58" customFormat="1" ht="12.75" x14ac:dyDescent="0.2">
      <c r="B19" s="112"/>
      <c r="C19" s="113"/>
      <c r="D19" s="112"/>
      <c r="E19" s="113"/>
      <c r="F19" s="112"/>
      <c r="G19" s="113"/>
      <c r="H19" s="22" t="s">
        <v>19</v>
      </c>
      <c r="I19" s="26" t="s">
        <v>251</v>
      </c>
      <c r="J19" s="22" t="str">
        <f>+VLOOKUP($I19,'Valorables - General'!$I$4:$L$96,2,)</f>
        <v>C2</v>
      </c>
      <c r="K19" s="22" t="str">
        <f>+VLOOKUP($I19,'Valorables - General'!$I$4:$L$96,3,)</f>
        <v>C3</v>
      </c>
      <c r="L19" s="22" t="str">
        <f>+VLOOKUP($I19,'Valorables - General'!$I$4:$L$96,4,)</f>
        <v>C4 ó C5-M</v>
      </c>
      <c r="M19" s="55"/>
      <c r="N19" s="49">
        <v>0.25</v>
      </c>
      <c r="O19" s="114"/>
      <c r="P19" s="114"/>
      <c r="Q19" s="114"/>
      <c r="R19" s="111"/>
      <c r="S19" s="111"/>
      <c r="T19" s="111"/>
      <c r="U19" s="111"/>
      <c r="V19" s="48">
        <f t="shared" si="1"/>
        <v>1.0769900751999999E-2</v>
      </c>
    </row>
    <row r="20" spans="2:22" s="58" customFormat="1" ht="12.75" x14ac:dyDescent="0.2">
      <c r="B20" s="112"/>
      <c r="C20" s="113"/>
      <c r="D20" s="112"/>
      <c r="E20" s="113"/>
      <c r="F20" s="112"/>
      <c r="G20" s="113"/>
      <c r="H20" s="22" t="s">
        <v>20</v>
      </c>
      <c r="I20" s="46" t="s">
        <v>252</v>
      </c>
      <c r="J20" s="22" t="str">
        <f>+VLOOKUP($I20,'Valorables - General'!$I$4:$L$96,2,)</f>
        <v>E2</v>
      </c>
      <c r="K20" s="22" t="str">
        <f>+VLOOKUP($I20,'Valorables - General'!$I$4:$L$96,3,)</f>
        <v>E3</v>
      </c>
      <c r="L20" s="22" t="str">
        <f>+VLOOKUP($I20,'Valorables - General'!$I$4:$L$96,4,)</f>
        <v>E4</v>
      </c>
      <c r="M20" s="55"/>
      <c r="N20" s="49">
        <v>0.25</v>
      </c>
      <c r="O20" s="114"/>
      <c r="P20" s="114"/>
      <c r="Q20" s="114"/>
      <c r="R20" s="111"/>
      <c r="S20" s="111"/>
      <c r="T20" s="111"/>
      <c r="U20" s="111"/>
      <c r="V20" s="48">
        <f t="shared" si="1"/>
        <v>1.0769900751999999E-2</v>
      </c>
    </row>
    <row r="21" spans="2:22" s="58" customFormat="1" ht="12.75" customHeight="1" x14ac:dyDescent="0.2">
      <c r="B21" s="112"/>
      <c r="C21" s="113"/>
      <c r="D21" s="112"/>
      <c r="E21" s="113"/>
      <c r="F21" s="112" t="s">
        <v>201</v>
      </c>
      <c r="G21" s="113" t="s">
        <v>204</v>
      </c>
      <c r="H21" s="22" t="s">
        <v>21</v>
      </c>
      <c r="I21" s="26" t="s">
        <v>256</v>
      </c>
      <c r="J21" s="22" t="str">
        <f>+VLOOKUP($I21,'Valorables - General'!$I$4:$L$96,2,)</f>
        <v>No</v>
      </c>
      <c r="K21" s="22" t="str">
        <f>+VLOOKUP($I21,'Valorables - General'!$I$4:$L$96,3,)</f>
        <v>-</v>
      </c>
      <c r="L21" s="22" t="str">
        <f>+VLOOKUP($I21,'Valorables - General'!$I$4:$L$96,4,)</f>
        <v>Sí</v>
      </c>
      <c r="M21" s="55"/>
      <c r="N21" s="47">
        <v>0.45</v>
      </c>
      <c r="O21" s="114">
        <v>0.47189999999999999</v>
      </c>
      <c r="P21" s="114"/>
      <c r="Q21" s="114"/>
      <c r="R21" s="111">
        <f>+SUMPRODUCT(N21:N23,M21:M23)</f>
        <v>0</v>
      </c>
      <c r="S21" s="111"/>
      <c r="T21" s="111"/>
      <c r="U21" s="111"/>
      <c r="V21" s="48">
        <f>+N21*$O$21*$P$15*$Q$4</f>
        <v>2.1570783062399998E-2</v>
      </c>
    </row>
    <row r="22" spans="2:22" s="58" customFormat="1" ht="38.25" x14ac:dyDescent="0.2">
      <c r="B22" s="112"/>
      <c r="C22" s="113"/>
      <c r="D22" s="112"/>
      <c r="E22" s="113"/>
      <c r="F22" s="112"/>
      <c r="G22" s="113"/>
      <c r="H22" s="22" t="s">
        <v>22</v>
      </c>
      <c r="I22" s="26" t="s">
        <v>163</v>
      </c>
      <c r="J22" s="22" t="str">
        <f>+VLOOKUP($I22,'Valorables - General'!$I$4:$L$96,2,)</f>
        <v>No</v>
      </c>
      <c r="K22" s="22" t="str">
        <f>+VLOOKUP($I22,'Valorables - General'!$I$4:$L$96,3,)</f>
        <v>&gt;=4</v>
      </c>
      <c r="L22" s="22" t="str">
        <f>+VLOOKUP($I22,'Valorables - General'!$I$4:$L$96,4,)</f>
        <v>&gt;=10</v>
      </c>
      <c r="M22" s="55"/>
      <c r="N22" s="47">
        <v>0.05</v>
      </c>
      <c r="O22" s="114"/>
      <c r="P22" s="114"/>
      <c r="Q22" s="114"/>
      <c r="R22" s="111"/>
      <c r="S22" s="111"/>
      <c r="T22" s="111"/>
      <c r="U22" s="111"/>
      <c r="V22" s="48">
        <f>+N22*$O$21*$P$15*$Q$4</f>
        <v>2.3967536736000002E-3</v>
      </c>
    </row>
    <row r="23" spans="2:22" s="58" customFormat="1" ht="114.75" x14ac:dyDescent="0.2">
      <c r="B23" s="112"/>
      <c r="C23" s="113"/>
      <c r="D23" s="112"/>
      <c r="E23" s="113"/>
      <c r="F23" s="112"/>
      <c r="G23" s="113"/>
      <c r="H23" s="22" t="s">
        <v>23</v>
      </c>
      <c r="I23" s="26" t="s">
        <v>105</v>
      </c>
      <c r="J23" s="22" t="str">
        <f>+VLOOKUP($I23,'Valorables - General'!$I$4:$L$96,2,)</f>
        <v>No</v>
      </c>
      <c r="K23" s="22" t="str">
        <f>+VLOOKUP($I23,'Valorables - General'!$I$4:$L$96,3,)</f>
        <v>- Seco: 6 PTC (o 3 PT100) + relé
- Éster: Termómetro alarma y disparo y aguja de máxima</v>
      </c>
      <c r="L23" s="22" t="str">
        <f>+VLOOKUP($I23,'Valorables - General'!$I$4:$L$96,4,)</f>
        <v>9 PTC (o 6 PT100) + relé</v>
      </c>
      <c r="M23" s="55"/>
      <c r="N23" s="47">
        <v>0.25</v>
      </c>
      <c r="O23" s="114"/>
      <c r="P23" s="114"/>
      <c r="Q23" s="114"/>
      <c r="R23" s="111"/>
      <c r="S23" s="111"/>
      <c r="T23" s="111"/>
      <c r="U23" s="111"/>
      <c r="V23" s="48">
        <f>+N23*$O$21*$P$15*$Q$4</f>
        <v>1.1983768367999997E-2</v>
      </c>
    </row>
    <row r="24" spans="2:22" s="58" customFormat="1" ht="12.75" x14ac:dyDescent="0.2">
      <c r="B24" s="112"/>
      <c r="C24" s="113"/>
      <c r="D24" s="112"/>
      <c r="E24" s="113"/>
      <c r="F24" s="112"/>
      <c r="G24" s="113"/>
      <c r="H24" s="22" t="s">
        <v>24</v>
      </c>
      <c r="I24" s="46" t="s">
        <v>255</v>
      </c>
      <c r="J24" s="22" t="str">
        <f>+VLOOKUP($I24,'Valorables - General'!$I$4:$L$96,2,)</f>
        <v>3kV</v>
      </c>
      <c r="K24" s="22" t="str">
        <f>+VLOOKUP($I24,'Valorables - General'!$I$4:$L$96,3,)</f>
        <v>-</v>
      </c>
      <c r="L24" s="22" t="str">
        <f>+VLOOKUP($I24,'Valorables - General'!$I$4:$L$96,4,)</f>
        <v>10 kV</v>
      </c>
      <c r="M24" s="55"/>
      <c r="N24" s="47">
        <v>0.25</v>
      </c>
      <c r="O24" s="114"/>
      <c r="P24" s="114"/>
      <c r="Q24" s="114"/>
      <c r="R24" s="111"/>
      <c r="S24" s="111"/>
      <c r="T24" s="111"/>
      <c r="U24" s="111"/>
      <c r="V24" s="48">
        <f>+N24*$O$21*$P$15*$Q$4</f>
        <v>1.1983768367999997E-2</v>
      </c>
    </row>
    <row r="25" spans="2:22" s="58" customFormat="1" ht="153" x14ac:dyDescent="0.2">
      <c r="B25" s="112"/>
      <c r="C25" s="113"/>
      <c r="D25" s="112"/>
      <c r="E25" s="113"/>
      <c r="F25" s="52" t="s">
        <v>202</v>
      </c>
      <c r="G25" s="54" t="s">
        <v>203</v>
      </c>
      <c r="H25" s="22" t="s">
        <v>25</v>
      </c>
      <c r="I25" s="26" t="s">
        <v>164</v>
      </c>
      <c r="J25" s="22" t="str">
        <f>+VLOOKUP($I25,'Valorables - General'!$I$4:$L$96,2,)</f>
        <v>No se define</v>
      </c>
      <c r="K25" s="22" t="str">
        <f>+VLOOKUP($I25,'Valorables - General'!$I$4:$L$96,3,)</f>
        <v xml:space="preserve">- Ensayos rutinarios IEC.
- Ensayos de tipo IEC: incremento de temperatura, impulso de tipo rayo </v>
      </c>
      <c r="L25" s="22" t="str">
        <f>+VLOOKUP($I25,'Valorables - General'!$I$4:$L$96,4,)</f>
        <v>- Ensayos especiales IEC: nivel de ruido, cortocircuito
- Otros: resistencia sísmica, climático, medioambiental o  clase de fuego.</v>
      </c>
      <c r="M25" s="55"/>
      <c r="N25" s="49">
        <v>1</v>
      </c>
      <c r="O25" s="53">
        <v>0.104</v>
      </c>
      <c r="P25" s="114"/>
      <c r="Q25" s="114"/>
      <c r="R25" s="51">
        <f>+N25*M25</f>
        <v>0</v>
      </c>
      <c r="S25" s="111"/>
      <c r="T25" s="111"/>
      <c r="U25" s="111"/>
      <c r="V25" s="48">
        <f>+N25*$O$25*$P$15*$Q$4</f>
        <v>1.0564203519999997E-2</v>
      </c>
    </row>
    <row r="26" spans="2:22" s="58" customFormat="1" ht="114.75" x14ac:dyDescent="0.2">
      <c r="B26" s="112"/>
      <c r="C26" s="113"/>
      <c r="D26" s="112" t="s">
        <v>192</v>
      </c>
      <c r="E26" s="113" t="s">
        <v>193</v>
      </c>
      <c r="F26" s="112" t="s">
        <v>206</v>
      </c>
      <c r="G26" s="113" t="s">
        <v>205</v>
      </c>
      <c r="H26" s="22" t="s">
        <v>26</v>
      </c>
      <c r="I26" s="26" t="s">
        <v>106</v>
      </c>
      <c r="J26" s="22" t="str">
        <f>+VLOOKUP($I26,'Valorables - General'!$I$4:$L$96,2,)</f>
        <v>No se define</v>
      </c>
      <c r="K26" s="22" t="str">
        <f>+VLOOKUP($I26,'Valorables - General'!$I$4:$L$96,3,)</f>
        <v>Estructura metálica galvanizada en caliente y chapa pintada</v>
      </c>
      <c r="L26" s="22" t="str">
        <f>+VLOOKUP($I26,'Valorables - General'!$I$4:$L$96,4,)</f>
        <v>Estructura metálica galvanizada en caliente y chapa con tratamientos superficiales anticorrosión</v>
      </c>
      <c r="M26" s="55"/>
      <c r="N26" s="49">
        <v>0.3</v>
      </c>
      <c r="O26" s="114">
        <v>0.38819999999999999</v>
      </c>
      <c r="P26" s="114">
        <v>0.1933</v>
      </c>
      <c r="Q26" s="114"/>
      <c r="R26" s="111">
        <f>+SUMPRODUCT(N26:N29,M26:M29)</f>
        <v>0</v>
      </c>
      <c r="S26" s="111">
        <f>+O26*R26+O30*R30</f>
        <v>0</v>
      </c>
      <c r="T26" s="111"/>
      <c r="U26" s="111"/>
      <c r="V26" s="48">
        <f>+N26*$O$26*$P$26*$Q$4</f>
        <v>6.7895341487999999E-3</v>
      </c>
    </row>
    <row r="27" spans="2:22" s="58" customFormat="1" ht="12.75" x14ac:dyDescent="0.2">
      <c r="B27" s="112"/>
      <c r="C27" s="113"/>
      <c r="D27" s="112"/>
      <c r="E27" s="113"/>
      <c r="F27" s="112"/>
      <c r="G27" s="113"/>
      <c r="H27" s="22" t="s">
        <v>27</v>
      </c>
      <c r="I27" s="26" t="s">
        <v>107</v>
      </c>
      <c r="J27" s="22" t="str">
        <f>+VLOOKUP($I27,'Valorables - General'!$I$4:$L$96,2,)</f>
        <v>No</v>
      </c>
      <c r="K27" s="22" t="str">
        <f>+VLOOKUP($I27,'Valorables - General'!$I$4:$L$96,3,)</f>
        <v>-</v>
      </c>
      <c r="L27" s="22" t="str">
        <f>+VLOOKUP($I27,'Valorables - General'!$I$4:$L$96,4,)</f>
        <v>Sí</v>
      </c>
      <c r="M27" s="55"/>
      <c r="N27" s="49">
        <v>0.2</v>
      </c>
      <c r="O27" s="114"/>
      <c r="P27" s="114"/>
      <c r="Q27" s="114"/>
      <c r="R27" s="111"/>
      <c r="S27" s="111"/>
      <c r="T27" s="111"/>
      <c r="U27" s="111"/>
      <c r="V27" s="48">
        <f>+N27*$O$26*$P$26*$Q$4</f>
        <v>4.5263560992000003E-3</v>
      </c>
    </row>
    <row r="28" spans="2:22" s="58" customFormat="1" ht="12.75" x14ac:dyDescent="0.2">
      <c r="B28" s="112"/>
      <c r="C28" s="113"/>
      <c r="D28" s="112"/>
      <c r="E28" s="113"/>
      <c r="F28" s="112"/>
      <c r="G28" s="113"/>
      <c r="H28" s="22" t="s">
        <v>28</v>
      </c>
      <c r="I28" s="26" t="s">
        <v>108</v>
      </c>
      <c r="J28" s="22" t="str">
        <f>+VLOOKUP($I28,'Valorables - General'!$I$4:$L$96,2,)</f>
        <v>No</v>
      </c>
      <c r="K28" s="22" t="str">
        <f>+VLOOKUP($I28,'Valorables - General'!$I$4:$L$96,3,)</f>
        <v>-</v>
      </c>
      <c r="L28" s="22" t="str">
        <f>+VLOOKUP($I28,'Valorables - General'!$I$4:$L$96,4,)</f>
        <v>Sí</v>
      </c>
      <c r="M28" s="55"/>
      <c r="N28" s="49">
        <v>0.3</v>
      </c>
      <c r="O28" s="114"/>
      <c r="P28" s="114"/>
      <c r="Q28" s="114"/>
      <c r="R28" s="111"/>
      <c r="S28" s="111"/>
      <c r="T28" s="111"/>
      <c r="U28" s="111"/>
      <c r="V28" s="48">
        <f>+N28*$O$26*$P$26*$Q$4</f>
        <v>6.7895341487999999E-3</v>
      </c>
    </row>
    <row r="29" spans="2:22" s="58" customFormat="1" ht="12.75" x14ac:dyDescent="0.2">
      <c r="B29" s="112"/>
      <c r="C29" s="113"/>
      <c r="D29" s="112"/>
      <c r="E29" s="113"/>
      <c r="F29" s="112"/>
      <c r="G29" s="113"/>
      <c r="H29" s="22" t="s">
        <v>29</v>
      </c>
      <c r="I29" s="26" t="s">
        <v>109</v>
      </c>
      <c r="J29" s="22" t="str">
        <f>+VLOOKUP($I29,'Valorables - General'!$I$4:$L$96,2,)</f>
        <v>No</v>
      </c>
      <c r="K29" s="22" t="str">
        <f>+VLOOKUP($I29,'Valorables - General'!$I$4:$L$96,3,)</f>
        <v>-</v>
      </c>
      <c r="L29" s="22" t="str">
        <f>+VLOOKUP($I29,'Valorables - General'!$I$4:$L$96,4,)</f>
        <v>Sí</v>
      </c>
      <c r="M29" s="55"/>
      <c r="N29" s="49">
        <v>0.2</v>
      </c>
      <c r="O29" s="114"/>
      <c r="P29" s="114"/>
      <c r="Q29" s="114"/>
      <c r="R29" s="111"/>
      <c r="S29" s="111"/>
      <c r="T29" s="111"/>
      <c r="U29" s="111"/>
      <c r="V29" s="48">
        <f>+N29*$O$26*$P$26*$Q$4</f>
        <v>4.5263560992000003E-3</v>
      </c>
    </row>
    <row r="30" spans="2:22" s="58" customFormat="1" ht="12.75" x14ac:dyDescent="0.2">
      <c r="B30" s="112"/>
      <c r="C30" s="113"/>
      <c r="D30" s="112"/>
      <c r="E30" s="113"/>
      <c r="F30" s="112" t="s">
        <v>207</v>
      </c>
      <c r="G30" s="113" t="s">
        <v>204</v>
      </c>
      <c r="H30" s="22" t="s">
        <v>30</v>
      </c>
      <c r="I30" s="26" t="s">
        <v>110</v>
      </c>
      <c r="J30" s="22" t="str">
        <f>+VLOOKUP($I30,'Valorables - General'!$I$4:$L$96,2,)</f>
        <v>Aire</v>
      </c>
      <c r="K30" s="22" t="str">
        <f>+VLOOKUP($I30,'Valorables - General'!$I$4:$L$96,3,)</f>
        <v>SF6</v>
      </c>
      <c r="L30" s="22" t="str">
        <f>+VLOOKUP($I30,'Valorables - General'!$I$4:$L$96,4,)</f>
        <v>Vacío</v>
      </c>
      <c r="M30" s="55"/>
      <c r="N30" s="49">
        <v>0.25</v>
      </c>
      <c r="O30" s="114">
        <v>0.61180000000000001</v>
      </c>
      <c r="P30" s="114"/>
      <c r="Q30" s="114"/>
      <c r="R30" s="111">
        <f>+SUMPRODUCT(N30:N33,M30:M33)</f>
        <v>0</v>
      </c>
      <c r="S30" s="111"/>
      <c r="T30" s="111"/>
      <c r="U30" s="111"/>
      <c r="V30" s="48">
        <f>+N30*$O$30*$P$26*$Q$4</f>
        <v>8.9168748759999982E-3</v>
      </c>
    </row>
    <row r="31" spans="2:22" s="58" customFormat="1" ht="38.25" x14ac:dyDescent="0.2">
      <c r="B31" s="112"/>
      <c r="C31" s="113"/>
      <c r="D31" s="112"/>
      <c r="E31" s="113"/>
      <c r="F31" s="112"/>
      <c r="G31" s="113"/>
      <c r="H31" s="22" t="s">
        <v>31</v>
      </c>
      <c r="I31" s="26" t="s">
        <v>111</v>
      </c>
      <c r="J31" s="22" t="str">
        <f>+VLOOKUP($I31,'Valorables - General'!$I$4:$L$96,2,)</f>
        <v>No se define</v>
      </c>
      <c r="K31" s="22" t="str">
        <f>+VLOOKUP($I31,'Valorables - General'!$I$4:$L$96,3,)</f>
        <v>Aislamiento en cámara de corte</v>
      </c>
      <c r="L31" s="22" t="str">
        <f>+VLOOKUP($I31,'Valorables - General'!$I$4:$L$96,4,)</f>
        <v>Aislamiento integral</v>
      </c>
      <c r="M31" s="55"/>
      <c r="N31" s="49">
        <v>0.25</v>
      </c>
      <c r="O31" s="114"/>
      <c r="P31" s="114"/>
      <c r="Q31" s="114"/>
      <c r="R31" s="111"/>
      <c r="S31" s="111"/>
      <c r="T31" s="111"/>
      <c r="U31" s="111"/>
      <c r="V31" s="48">
        <f>+N31*$O$30*$P$26*$Q$4</f>
        <v>8.9168748759999982E-3</v>
      </c>
    </row>
    <row r="32" spans="2:22" s="58" customFormat="1" ht="12.75" x14ac:dyDescent="0.2">
      <c r="B32" s="112"/>
      <c r="C32" s="113"/>
      <c r="D32" s="112"/>
      <c r="E32" s="113"/>
      <c r="F32" s="112"/>
      <c r="G32" s="113"/>
      <c r="H32" s="22" t="s">
        <v>32</v>
      </c>
      <c r="I32" s="26" t="s">
        <v>112</v>
      </c>
      <c r="J32" s="22" t="str">
        <f>+VLOOKUP($I32,'Valorables - General'!$I$4:$L$96,2,)</f>
        <v>No</v>
      </c>
      <c r="K32" s="22" t="str">
        <f>+VLOOKUP($I32,'Valorables - General'!$I$4:$L$96,3,)</f>
        <v>-</v>
      </c>
      <c r="L32" s="22" t="str">
        <f>+VLOOKUP($I32,'Valorables - General'!$I$4:$L$96,4,)</f>
        <v>Sí</v>
      </c>
      <c r="M32" s="55"/>
      <c r="N32" s="49">
        <v>0.25</v>
      </c>
      <c r="O32" s="114"/>
      <c r="P32" s="114"/>
      <c r="Q32" s="114"/>
      <c r="R32" s="111"/>
      <c r="S32" s="111"/>
      <c r="T32" s="111"/>
      <c r="U32" s="111"/>
      <c r="V32" s="48">
        <f>+N32*$O$30*$P$26*$Q$4</f>
        <v>8.9168748759999982E-3</v>
      </c>
    </row>
    <row r="33" spans="2:22" s="58" customFormat="1" ht="12.75" x14ac:dyDescent="0.2">
      <c r="B33" s="112"/>
      <c r="C33" s="113"/>
      <c r="D33" s="112"/>
      <c r="E33" s="113"/>
      <c r="F33" s="112"/>
      <c r="G33" s="113"/>
      <c r="H33" s="22" t="s">
        <v>33</v>
      </c>
      <c r="I33" s="26" t="s">
        <v>113</v>
      </c>
      <c r="J33" s="22" t="str">
        <f>+VLOOKUP($I33,'Valorables - General'!$I$4:$L$96,2,)</f>
        <v>No</v>
      </c>
      <c r="K33" s="22" t="str">
        <f>+VLOOKUP($I33,'Valorables - General'!$I$4:$L$96,3,)</f>
        <v>-</v>
      </c>
      <c r="L33" s="22" t="str">
        <f>+VLOOKUP($I33,'Valorables - General'!$I$4:$L$96,4,)</f>
        <v>Sí</v>
      </c>
      <c r="M33" s="55"/>
      <c r="N33" s="49">
        <v>0.25</v>
      </c>
      <c r="O33" s="114"/>
      <c r="P33" s="114"/>
      <c r="Q33" s="114"/>
      <c r="R33" s="111"/>
      <c r="S33" s="111"/>
      <c r="T33" s="111"/>
      <c r="U33" s="111"/>
      <c r="V33" s="48">
        <f>+N33*$O$30*$P$26*$Q$4</f>
        <v>8.9168748759999982E-3</v>
      </c>
    </row>
    <row r="34" spans="2:22" s="58" customFormat="1" ht="114.75" x14ac:dyDescent="0.2">
      <c r="B34" s="112"/>
      <c r="C34" s="113"/>
      <c r="D34" s="112" t="s">
        <v>194</v>
      </c>
      <c r="E34" s="113" t="s">
        <v>195</v>
      </c>
      <c r="F34" s="112" t="s">
        <v>208</v>
      </c>
      <c r="G34" s="113" t="s">
        <v>205</v>
      </c>
      <c r="H34" s="22" t="s">
        <v>34</v>
      </c>
      <c r="I34" s="26" t="s">
        <v>106</v>
      </c>
      <c r="J34" s="22" t="str">
        <f>+VLOOKUP($I34,'Valorables - General'!$I$4:$L$96,2,)</f>
        <v>No se define</v>
      </c>
      <c r="K34" s="22" t="str">
        <f>+VLOOKUP($I34,'Valorables - General'!$I$4:$L$96,3,)</f>
        <v>Estructura metálica galvanizada en caliente y chapa pintada</v>
      </c>
      <c r="L34" s="22" t="str">
        <f>+VLOOKUP($I34,'Valorables - General'!$I$4:$L$96,4,)</f>
        <v>Estructura metálica galvanizada en caliente y chapa con tratamientos superficiales anticorrosión</v>
      </c>
      <c r="M34" s="55"/>
      <c r="N34" s="49">
        <v>0.15</v>
      </c>
      <c r="O34" s="114">
        <v>0.33179999999999998</v>
      </c>
      <c r="P34" s="114">
        <v>0.33860000000000001</v>
      </c>
      <c r="Q34" s="114"/>
      <c r="R34" s="111">
        <f>+SUMPRODUCT(N34:N42,M34:M42)</f>
        <v>0</v>
      </c>
      <c r="S34" s="111">
        <f>+O34*R34+O43*R43</f>
        <v>0</v>
      </c>
      <c r="T34" s="111"/>
      <c r="U34" s="111"/>
      <c r="V34" s="48">
        <f t="shared" ref="V34:V42" si="2">+N34*$O$34*$P$34*$Q$4</f>
        <v>5.0825999951999989E-3</v>
      </c>
    </row>
    <row r="35" spans="2:22" s="58" customFormat="1" ht="12.75" x14ac:dyDescent="0.2">
      <c r="B35" s="112"/>
      <c r="C35" s="113"/>
      <c r="D35" s="112"/>
      <c r="E35" s="113"/>
      <c r="F35" s="112"/>
      <c r="G35" s="113"/>
      <c r="H35" s="22" t="s">
        <v>35</v>
      </c>
      <c r="I35" s="26" t="s">
        <v>114</v>
      </c>
      <c r="J35" s="22" t="str">
        <f>+VLOOKUP($I35,'Valorables - General'!$I$4:$L$96,2,)</f>
        <v>3a</v>
      </c>
      <c r="K35" s="22" t="str">
        <f>+VLOOKUP($I35,'Valorables - General'!$I$4:$L$96,3,)</f>
        <v>3b</v>
      </c>
      <c r="L35" s="22" t="str">
        <f>+VLOOKUP($I35,'Valorables - General'!$I$4:$L$96,4,)</f>
        <v>4b</v>
      </c>
      <c r="M35" s="55"/>
      <c r="N35" s="49">
        <v>0.2</v>
      </c>
      <c r="O35" s="114"/>
      <c r="P35" s="114"/>
      <c r="Q35" s="114"/>
      <c r="R35" s="111"/>
      <c r="S35" s="111"/>
      <c r="T35" s="111"/>
      <c r="U35" s="111"/>
      <c r="V35" s="48">
        <f t="shared" si="2"/>
        <v>6.7767999936E-3</v>
      </c>
    </row>
    <row r="36" spans="2:22" s="58" customFormat="1" ht="12.75" x14ac:dyDescent="0.2">
      <c r="B36" s="112"/>
      <c r="C36" s="113"/>
      <c r="D36" s="112"/>
      <c r="E36" s="113"/>
      <c r="F36" s="112"/>
      <c r="G36" s="113"/>
      <c r="H36" s="22" t="s">
        <v>36</v>
      </c>
      <c r="I36" s="26" t="s">
        <v>115</v>
      </c>
      <c r="J36" s="22" t="str">
        <f>+VLOOKUP($I36,'Valorables - General'!$I$4:$L$96,2,)</f>
        <v>2a</v>
      </c>
      <c r="K36" s="22" t="str">
        <f>+VLOOKUP($I36,'Valorables - General'!$I$4:$L$96,3,)</f>
        <v>2b</v>
      </c>
      <c r="L36" s="22" t="str">
        <f>+VLOOKUP($I36,'Valorables - General'!$I$4:$L$96,4,)</f>
        <v>3a</v>
      </c>
      <c r="M36" s="55"/>
      <c r="N36" s="49">
        <v>0.05</v>
      </c>
      <c r="O36" s="114"/>
      <c r="P36" s="114"/>
      <c r="Q36" s="114"/>
      <c r="R36" s="111"/>
      <c r="S36" s="111"/>
      <c r="T36" s="111"/>
      <c r="U36" s="111"/>
      <c r="V36" s="48">
        <f t="shared" si="2"/>
        <v>1.6941999984E-3</v>
      </c>
    </row>
    <row r="37" spans="2:22" s="58" customFormat="1" ht="12.75" x14ac:dyDescent="0.2">
      <c r="B37" s="112"/>
      <c r="C37" s="113"/>
      <c r="D37" s="112"/>
      <c r="E37" s="113"/>
      <c r="F37" s="112"/>
      <c r="G37" s="113"/>
      <c r="H37" s="22" t="s">
        <v>37</v>
      </c>
      <c r="I37" s="26" t="s">
        <v>99</v>
      </c>
      <c r="J37" s="22" t="str">
        <f>+VLOOKUP($I37,'Valorables - General'!$I$4:$L$96,2,)</f>
        <v>&lt;55</v>
      </c>
      <c r="K37" s="22">
        <f>+VLOOKUP($I37,'Valorables - General'!$I$4:$L$96,3,)</f>
        <v>55</v>
      </c>
      <c r="L37" s="22">
        <f>+VLOOKUP($I37,'Valorables - General'!$I$4:$L$96,4,)</f>
        <v>66</v>
      </c>
      <c r="M37" s="55"/>
      <c r="N37" s="49">
        <v>0.1</v>
      </c>
      <c r="O37" s="114"/>
      <c r="P37" s="114"/>
      <c r="Q37" s="114"/>
      <c r="R37" s="111"/>
      <c r="S37" s="111"/>
      <c r="T37" s="111"/>
      <c r="U37" s="111"/>
      <c r="V37" s="48">
        <f t="shared" si="2"/>
        <v>3.3883999968E-3</v>
      </c>
    </row>
    <row r="38" spans="2:22" s="58" customFormat="1" ht="25.5" x14ac:dyDescent="0.2">
      <c r="B38" s="112"/>
      <c r="C38" s="113"/>
      <c r="D38" s="112"/>
      <c r="E38" s="113"/>
      <c r="F38" s="112"/>
      <c r="G38" s="113"/>
      <c r="H38" s="22" t="s">
        <v>38</v>
      </c>
      <c r="I38" s="26" t="s">
        <v>116</v>
      </c>
      <c r="J38" s="22" t="str">
        <f>+VLOOKUP($I38,'Valorables - General'!$I$4:$L$96,2,)</f>
        <v>Natural</v>
      </c>
      <c r="K38" s="22" t="str">
        <f>+VLOOKUP($I38,'Valorables - General'!$I$4:$L$96,3,)</f>
        <v>Forzada</v>
      </c>
      <c r="L38" s="22" t="str">
        <f>+VLOOKUP($I38,'Valorables - General'!$I$4:$L$96,4,)</f>
        <v>Refrigeración</v>
      </c>
      <c r="M38" s="55"/>
      <c r="N38" s="49">
        <v>0.15</v>
      </c>
      <c r="O38" s="114"/>
      <c r="P38" s="114"/>
      <c r="Q38" s="114"/>
      <c r="R38" s="111"/>
      <c r="S38" s="111"/>
      <c r="T38" s="111"/>
      <c r="U38" s="111"/>
      <c r="V38" s="48">
        <f t="shared" si="2"/>
        <v>5.0825999951999989E-3</v>
      </c>
    </row>
    <row r="39" spans="2:22" s="58" customFormat="1" ht="12.75" x14ac:dyDescent="0.2">
      <c r="B39" s="112"/>
      <c r="C39" s="113"/>
      <c r="D39" s="112"/>
      <c r="E39" s="113"/>
      <c r="F39" s="112"/>
      <c r="G39" s="113"/>
      <c r="H39" s="22" t="s">
        <v>39</v>
      </c>
      <c r="I39" s="26" t="s">
        <v>117</v>
      </c>
      <c r="J39" s="22" t="str">
        <f>+VLOOKUP($I39,'Valorables - General'!$I$4:$L$96,2,)</f>
        <v>No</v>
      </c>
      <c r="K39" s="22" t="str">
        <f>+VLOOKUP($I39,'Valorables - General'!$I$4:$L$96,3,)</f>
        <v>-</v>
      </c>
      <c r="L39" s="22" t="str">
        <f>+VLOOKUP($I39,'Valorables - General'!$I$4:$L$96,4,)</f>
        <v>Sí</v>
      </c>
      <c r="M39" s="55"/>
      <c r="N39" s="49">
        <v>0.2</v>
      </c>
      <c r="O39" s="114"/>
      <c r="P39" s="114"/>
      <c r="Q39" s="114"/>
      <c r="R39" s="111"/>
      <c r="S39" s="111"/>
      <c r="T39" s="111"/>
      <c r="U39" s="111"/>
      <c r="V39" s="48">
        <f t="shared" si="2"/>
        <v>6.7767999936E-3</v>
      </c>
    </row>
    <row r="40" spans="2:22" s="58" customFormat="1" ht="12.75" x14ac:dyDescent="0.2">
      <c r="B40" s="112"/>
      <c r="C40" s="113"/>
      <c r="D40" s="112"/>
      <c r="E40" s="113"/>
      <c r="F40" s="112"/>
      <c r="G40" s="113"/>
      <c r="H40" s="22" t="s">
        <v>40</v>
      </c>
      <c r="I40" s="26" t="s">
        <v>107</v>
      </c>
      <c r="J40" s="22" t="str">
        <f>+VLOOKUP($I40,'Valorables - General'!$I$4:$L$96,2,)</f>
        <v>No</v>
      </c>
      <c r="K40" s="22" t="str">
        <f>+VLOOKUP($I40,'Valorables - General'!$I$4:$L$96,3,)</f>
        <v>-</v>
      </c>
      <c r="L40" s="22" t="str">
        <f>+VLOOKUP($I40,'Valorables - General'!$I$4:$L$96,4,)</f>
        <v>Sí</v>
      </c>
      <c r="M40" s="55"/>
      <c r="N40" s="49">
        <v>0.05</v>
      </c>
      <c r="O40" s="114"/>
      <c r="P40" s="114"/>
      <c r="Q40" s="114"/>
      <c r="R40" s="111"/>
      <c r="S40" s="111"/>
      <c r="T40" s="111"/>
      <c r="U40" s="111"/>
      <c r="V40" s="48">
        <f t="shared" si="2"/>
        <v>1.6941999984E-3</v>
      </c>
    </row>
    <row r="41" spans="2:22" s="58" customFormat="1" ht="12.75" x14ac:dyDescent="0.2">
      <c r="B41" s="112"/>
      <c r="C41" s="113"/>
      <c r="D41" s="112"/>
      <c r="E41" s="113"/>
      <c r="F41" s="112"/>
      <c r="G41" s="113"/>
      <c r="H41" s="22" t="s">
        <v>41</v>
      </c>
      <c r="I41" s="26" t="s">
        <v>118</v>
      </c>
      <c r="J41" s="22" t="str">
        <f>+VLOOKUP($I41,'Valorables - General'!$I$4:$L$96,2,)</f>
        <v>No</v>
      </c>
      <c r="K41" s="22" t="str">
        <f>+VLOOKUP($I41,'Valorables - General'!$I$4:$L$96,3,)</f>
        <v>-</v>
      </c>
      <c r="L41" s="22" t="str">
        <f>+VLOOKUP($I41,'Valorables - General'!$I$4:$L$96,4,)</f>
        <v>Sí</v>
      </c>
      <c r="M41" s="55"/>
      <c r="N41" s="49">
        <v>0.05</v>
      </c>
      <c r="O41" s="114"/>
      <c r="P41" s="114"/>
      <c r="Q41" s="114"/>
      <c r="R41" s="111"/>
      <c r="S41" s="111"/>
      <c r="T41" s="111"/>
      <c r="U41" s="111"/>
      <c r="V41" s="48">
        <f t="shared" si="2"/>
        <v>1.6941999984E-3</v>
      </c>
    </row>
    <row r="42" spans="2:22" s="58" customFormat="1" ht="12.75" x14ac:dyDescent="0.2">
      <c r="B42" s="112"/>
      <c r="C42" s="113"/>
      <c r="D42" s="112"/>
      <c r="E42" s="113"/>
      <c r="F42" s="112"/>
      <c r="G42" s="113"/>
      <c r="H42" s="22" t="s">
        <v>42</v>
      </c>
      <c r="I42" s="26" t="s">
        <v>119</v>
      </c>
      <c r="J42" s="22" t="str">
        <f>+VLOOKUP($I42,'Valorables - General'!$I$4:$L$96,2,)</f>
        <v>No</v>
      </c>
      <c r="K42" s="22" t="str">
        <f>+VLOOKUP($I42,'Valorables - General'!$I$4:$L$96,3,)</f>
        <v>-</v>
      </c>
      <c r="L42" s="22" t="str">
        <f>+VLOOKUP($I42,'Valorables - General'!$I$4:$L$96,4,)</f>
        <v>Sí</v>
      </c>
      <c r="M42" s="55"/>
      <c r="N42" s="49">
        <v>0.05</v>
      </c>
      <c r="O42" s="114"/>
      <c r="P42" s="114"/>
      <c r="Q42" s="114"/>
      <c r="R42" s="111"/>
      <c r="S42" s="111"/>
      <c r="T42" s="111"/>
      <c r="U42" s="111"/>
      <c r="V42" s="48">
        <f t="shared" si="2"/>
        <v>1.6941999984E-3</v>
      </c>
    </row>
    <row r="43" spans="2:22" s="58" customFormat="1" ht="63.75" x14ac:dyDescent="0.2">
      <c r="B43" s="112"/>
      <c r="C43" s="113"/>
      <c r="D43" s="112"/>
      <c r="E43" s="113"/>
      <c r="F43" s="112" t="s">
        <v>209</v>
      </c>
      <c r="G43" s="113" t="s">
        <v>204</v>
      </c>
      <c r="H43" s="22" t="s">
        <v>43</v>
      </c>
      <c r="I43" s="26" t="s">
        <v>165</v>
      </c>
      <c r="J43" s="22" t="str">
        <f>+VLOOKUP($I43,'Valorables - General'!$I$4:$L$96,2,)</f>
        <v>Ajustada al diseño de la instalación</v>
      </c>
      <c r="K43" s="22" t="str">
        <f>+VLOOKUP($I43,'Valorables - General'!$I$4:$L$96,3,)</f>
        <v>Un escalón por encima de la mínima requerida</v>
      </c>
      <c r="L43" s="22" t="str">
        <f>+VLOOKUP($I43,'Valorables - General'!$I$4:$L$96,4,)</f>
        <v>Dos escalones por encima de la mínima requerida</v>
      </c>
      <c r="M43" s="55"/>
      <c r="N43" s="49">
        <v>0.3</v>
      </c>
      <c r="O43" s="114">
        <v>0.66820000000000002</v>
      </c>
      <c r="P43" s="114"/>
      <c r="Q43" s="114"/>
      <c r="R43" s="111">
        <f>+SUMPRODUCT(N43:N47,M43:M47)</f>
        <v>0</v>
      </c>
      <c r="S43" s="111"/>
      <c r="T43" s="111"/>
      <c r="U43" s="111"/>
      <c r="V43" s="48">
        <f>+N43*$O$43*$P$34*$Q$4</f>
        <v>2.0471328009599998E-2</v>
      </c>
    </row>
    <row r="44" spans="2:22" s="58" customFormat="1" ht="12.75" x14ac:dyDescent="0.2">
      <c r="B44" s="112"/>
      <c r="C44" s="113"/>
      <c r="D44" s="112"/>
      <c r="E44" s="113"/>
      <c r="F44" s="112"/>
      <c r="G44" s="113"/>
      <c r="H44" s="22" t="s">
        <v>44</v>
      </c>
      <c r="I44" s="26" t="s">
        <v>113</v>
      </c>
      <c r="J44" s="22" t="str">
        <f>+VLOOKUP($I44,'Valorables - General'!$I$4:$L$96,2,)</f>
        <v>No</v>
      </c>
      <c r="K44" s="22" t="str">
        <f>+VLOOKUP($I44,'Valorables - General'!$I$4:$L$96,3,)</f>
        <v>-</v>
      </c>
      <c r="L44" s="22" t="str">
        <f>+VLOOKUP($I44,'Valorables - General'!$I$4:$L$96,4,)</f>
        <v>Sí</v>
      </c>
      <c r="M44" s="55"/>
      <c r="N44" s="49">
        <v>0.25</v>
      </c>
      <c r="O44" s="114"/>
      <c r="P44" s="114"/>
      <c r="Q44" s="114"/>
      <c r="R44" s="111"/>
      <c r="S44" s="111"/>
      <c r="T44" s="111"/>
      <c r="U44" s="111"/>
      <c r="V44" s="48">
        <f>+N44*$O$43*$P$34*$Q$4</f>
        <v>1.7059440007999999E-2</v>
      </c>
    </row>
    <row r="45" spans="2:22" s="58" customFormat="1" ht="140.25" x14ac:dyDescent="0.2">
      <c r="B45" s="112"/>
      <c r="C45" s="113"/>
      <c r="D45" s="112"/>
      <c r="E45" s="113"/>
      <c r="F45" s="112"/>
      <c r="G45" s="113"/>
      <c r="H45" s="22" t="s">
        <v>45</v>
      </c>
      <c r="I45" s="26" t="s">
        <v>120</v>
      </c>
      <c r="J45" s="22" t="str">
        <f>+VLOOKUP($I45,'Valorables - General'!$I$4:$L$96,2,)</f>
        <v>Relé electrónico ajustable</v>
      </c>
      <c r="K45" s="22" t="str">
        <f>+VLOOKUP($I45,'Valorables - General'!$I$4:$L$96,3,)</f>
        <v xml:space="preserve">Relé electrónico ajustable 
+ Medida energía y otras variables </v>
      </c>
      <c r="L45" s="22" t="str">
        <f>+VLOOKUP($I45,'Valorables - General'!$I$4:$L$96,4,)</f>
        <v>Relé electrónico ajustable 
+ Medida energía y otras variables 
+ Función diferencial con toroidal incluido</v>
      </c>
      <c r="M45" s="55"/>
      <c r="N45" s="49">
        <v>0.3</v>
      </c>
      <c r="O45" s="114"/>
      <c r="P45" s="114"/>
      <c r="Q45" s="114"/>
      <c r="R45" s="111"/>
      <c r="S45" s="111"/>
      <c r="T45" s="111"/>
      <c r="U45" s="111"/>
      <c r="V45" s="48">
        <f>+N45*$O$43*$P$34*$Q$4</f>
        <v>2.0471328009599998E-2</v>
      </c>
    </row>
    <row r="46" spans="2:22" s="58" customFormat="1" ht="12.75" x14ac:dyDescent="0.2">
      <c r="B46" s="112"/>
      <c r="C46" s="113"/>
      <c r="D46" s="112"/>
      <c r="E46" s="113"/>
      <c r="F46" s="112"/>
      <c r="G46" s="113"/>
      <c r="H46" s="22" t="s">
        <v>46</v>
      </c>
      <c r="I46" s="26" t="s">
        <v>121</v>
      </c>
      <c r="J46" s="22" t="str">
        <f>+VLOOKUP($I46,'Valorables - General'!$I$4:$L$96,2,)</f>
        <v>No</v>
      </c>
      <c r="K46" s="22" t="str">
        <f>+VLOOKUP($I46,'Valorables - General'!$I$4:$L$96,3,)</f>
        <v>-</v>
      </c>
      <c r="L46" s="22" t="str">
        <f>+VLOOKUP($I46,'Valorables - General'!$I$4:$L$96,4,)</f>
        <v>Sí</v>
      </c>
      <c r="M46" s="55"/>
      <c r="N46" s="49">
        <v>0.05</v>
      </c>
      <c r="O46" s="114"/>
      <c r="P46" s="114"/>
      <c r="Q46" s="114"/>
      <c r="R46" s="111"/>
      <c r="S46" s="111"/>
      <c r="T46" s="111"/>
      <c r="U46" s="111"/>
      <c r="V46" s="48">
        <f>+N46*$O$43*$P$34*$Q$4</f>
        <v>3.4118880016000002E-3</v>
      </c>
    </row>
    <row r="47" spans="2:22" s="58" customFormat="1" ht="12.75" x14ac:dyDescent="0.2">
      <c r="B47" s="112"/>
      <c r="C47" s="113"/>
      <c r="D47" s="112"/>
      <c r="E47" s="113"/>
      <c r="F47" s="112"/>
      <c r="G47" s="113"/>
      <c r="H47" s="22" t="s">
        <v>47</v>
      </c>
      <c r="I47" s="26" t="s">
        <v>122</v>
      </c>
      <c r="J47" s="22" t="str">
        <f>+VLOOKUP($I47,'Valorables - General'!$I$4:$L$96,2,)</f>
        <v>No</v>
      </c>
      <c r="K47" s="22" t="str">
        <f>+VLOOKUP($I47,'Valorables - General'!$I$4:$L$96,3,)</f>
        <v>-</v>
      </c>
      <c r="L47" s="22" t="str">
        <f>+VLOOKUP($I47,'Valorables - General'!$I$4:$L$96,4,)</f>
        <v>Sí</v>
      </c>
      <c r="M47" s="55"/>
      <c r="N47" s="49">
        <v>0.1</v>
      </c>
      <c r="O47" s="114"/>
      <c r="P47" s="114"/>
      <c r="Q47" s="114"/>
      <c r="R47" s="111"/>
      <c r="S47" s="111"/>
      <c r="T47" s="111"/>
      <c r="U47" s="111"/>
      <c r="V47" s="48">
        <f>+N47*$O$43*$P$34*$Q$4</f>
        <v>6.8237760032000003E-3</v>
      </c>
    </row>
    <row r="48" spans="2:22" s="58" customFormat="1" ht="15" customHeight="1" x14ac:dyDescent="0.2">
      <c r="B48" s="112" t="s">
        <v>224</v>
      </c>
      <c r="C48" s="113" t="s">
        <v>223</v>
      </c>
      <c r="D48" s="112" t="s">
        <v>215</v>
      </c>
      <c r="E48" s="113" t="s">
        <v>216</v>
      </c>
      <c r="F48" s="113"/>
      <c r="G48" s="113"/>
      <c r="H48" s="22" t="s">
        <v>48</v>
      </c>
      <c r="I48" s="26" t="s">
        <v>133</v>
      </c>
      <c r="J48" s="22" t="str">
        <f>+VLOOKUP($I48,'Valorables - General'!$I$4:$L$96,2,)</f>
        <v>No</v>
      </c>
      <c r="K48" s="22" t="str">
        <f>+VLOOKUP($I48,'Valorables - General'!$I$4:$L$96,3,)</f>
        <v>-</v>
      </c>
      <c r="L48" s="22" t="str">
        <f>+VLOOKUP($I48,'Valorables - General'!$I$4:$L$96,4,)</f>
        <v>Sí</v>
      </c>
      <c r="M48" s="55"/>
      <c r="N48" s="49">
        <v>0.4</v>
      </c>
      <c r="O48" s="105">
        <v>0.3594</v>
      </c>
      <c r="P48" s="106"/>
      <c r="Q48" s="114">
        <v>0.25080000000000002</v>
      </c>
      <c r="R48" s="99">
        <f>+SUMPRODUCT(N48:N49,M48:M49)</f>
        <v>0</v>
      </c>
      <c r="S48" s="100"/>
      <c r="T48" s="111">
        <f>+O48*R48+O50*R50+O52*R52+O56*R56</f>
        <v>0</v>
      </c>
      <c r="U48" s="111"/>
      <c r="V48" s="48">
        <f>+N48*$O$48*$Q$48</f>
        <v>3.6055008000000006E-2</v>
      </c>
    </row>
    <row r="49" spans="2:22" s="58" customFormat="1" ht="25.5" x14ac:dyDescent="0.2">
      <c r="B49" s="112"/>
      <c r="C49" s="113"/>
      <c r="D49" s="112"/>
      <c r="E49" s="113"/>
      <c r="F49" s="113"/>
      <c r="G49" s="113"/>
      <c r="H49" s="22" t="s">
        <v>49</v>
      </c>
      <c r="I49" s="26" t="s">
        <v>134</v>
      </c>
      <c r="J49" s="22" t="str">
        <f>+VLOOKUP($I49,'Valorables - General'!$I$4:$L$96,2,)</f>
        <v>No</v>
      </c>
      <c r="K49" s="22" t="str">
        <f>+VLOOKUP($I49,'Valorables - General'!$I$4:$L$96,3,)</f>
        <v>-</v>
      </c>
      <c r="L49" s="22" t="str">
        <f>+VLOOKUP($I49,'Valorables - General'!$I$4:$L$96,4,)</f>
        <v>Sí</v>
      </c>
      <c r="M49" s="55"/>
      <c r="N49" s="49">
        <v>0.6</v>
      </c>
      <c r="O49" s="109"/>
      <c r="P49" s="110"/>
      <c r="Q49" s="114"/>
      <c r="R49" s="103"/>
      <c r="S49" s="104"/>
      <c r="T49" s="111"/>
      <c r="U49" s="111"/>
      <c r="V49" s="48">
        <f>+N49*$O$48*$Q$48</f>
        <v>5.4082512000000006E-2</v>
      </c>
    </row>
    <row r="50" spans="2:22" s="58" customFormat="1" ht="15" customHeight="1" x14ac:dyDescent="0.2">
      <c r="B50" s="112"/>
      <c r="C50" s="113"/>
      <c r="D50" s="112" t="s">
        <v>217</v>
      </c>
      <c r="E50" s="113" t="s">
        <v>218</v>
      </c>
      <c r="F50" s="113"/>
      <c r="G50" s="113"/>
      <c r="H50" s="22" t="s">
        <v>50</v>
      </c>
      <c r="I50" s="26" t="s">
        <v>135</v>
      </c>
      <c r="J50" s="22" t="str">
        <f>+VLOOKUP($I50,'Valorables - General'!$I$4:$L$96,2,)</f>
        <v>No</v>
      </c>
      <c r="K50" s="22" t="str">
        <f>+VLOOKUP($I50,'Valorables - General'!$I$4:$L$96,3,)</f>
        <v>-</v>
      </c>
      <c r="L50" s="22" t="str">
        <f>+VLOOKUP($I50,'Valorables - General'!$I$4:$L$96,4,)</f>
        <v>Sí</v>
      </c>
      <c r="M50" s="55"/>
      <c r="N50" s="49">
        <v>0.7</v>
      </c>
      <c r="O50" s="105">
        <v>0.15029999999999999</v>
      </c>
      <c r="P50" s="106"/>
      <c r="Q50" s="114"/>
      <c r="R50" s="99">
        <f>+SUMPRODUCT(N50:N51,M50:M51)</f>
        <v>0</v>
      </c>
      <c r="S50" s="100"/>
      <c r="T50" s="111"/>
      <c r="U50" s="111"/>
      <c r="V50" s="48">
        <f>+N50*$O$50*$Q$48</f>
        <v>2.6386667999999999E-2</v>
      </c>
    </row>
    <row r="51" spans="2:22" s="58" customFormat="1" ht="12.75" x14ac:dyDescent="0.2">
      <c r="B51" s="112"/>
      <c r="C51" s="113"/>
      <c r="D51" s="112"/>
      <c r="E51" s="113"/>
      <c r="F51" s="113"/>
      <c r="G51" s="113"/>
      <c r="H51" s="22" t="s">
        <v>51</v>
      </c>
      <c r="I51" s="26" t="s">
        <v>136</v>
      </c>
      <c r="J51" s="22" t="str">
        <f>+VLOOKUP($I51,'Valorables - General'!$I$4:$L$96,2,)</f>
        <v>No</v>
      </c>
      <c r="K51" s="22" t="str">
        <f>+VLOOKUP($I51,'Valorables - General'!$I$4:$L$96,3,)</f>
        <v>-</v>
      </c>
      <c r="L51" s="22" t="str">
        <f>+VLOOKUP($I51,'Valorables - General'!$I$4:$L$96,4,)</f>
        <v>Sí</v>
      </c>
      <c r="M51" s="55"/>
      <c r="N51" s="49">
        <v>0.3</v>
      </c>
      <c r="O51" s="109"/>
      <c r="P51" s="110"/>
      <c r="Q51" s="114"/>
      <c r="R51" s="103"/>
      <c r="S51" s="104"/>
      <c r="T51" s="111"/>
      <c r="U51" s="111"/>
      <c r="V51" s="48">
        <f>+N51*$O$50*$Q$48</f>
        <v>1.1308572000000001E-2</v>
      </c>
    </row>
    <row r="52" spans="2:22" s="58" customFormat="1" ht="15" customHeight="1" x14ac:dyDescent="0.2">
      <c r="B52" s="112"/>
      <c r="C52" s="113"/>
      <c r="D52" s="112" t="s">
        <v>219</v>
      </c>
      <c r="E52" s="113" t="s">
        <v>220</v>
      </c>
      <c r="F52" s="113"/>
      <c r="G52" s="113"/>
      <c r="H52" s="22" t="s">
        <v>52</v>
      </c>
      <c r="I52" s="26" t="s">
        <v>137</v>
      </c>
      <c r="J52" s="22" t="str">
        <f>+VLOOKUP($I52,'Valorables - General'!$I$4:$L$96,2,)</f>
        <v>No</v>
      </c>
      <c r="K52" s="22" t="str">
        <f>+VLOOKUP($I52,'Valorables - General'!$I$4:$L$96,3,)</f>
        <v>-</v>
      </c>
      <c r="L52" s="22" t="str">
        <f>+VLOOKUP($I52,'Valorables - General'!$I$4:$L$96,4,)</f>
        <v>Sí</v>
      </c>
      <c r="M52" s="55"/>
      <c r="N52" s="49">
        <v>0.25</v>
      </c>
      <c r="O52" s="105">
        <v>0.29060000000000002</v>
      </c>
      <c r="P52" s="106"/>
      <c r="Q52" s="114"/>
      <c r="R52" s="99">
        <f>+SUMPRODUCT(N52:N55,M52:M55)</f>
        <v>0</v>
      </c>
      <c r="S52" s="100"/>
      <c r="T52" s="111"/>
      <c r="U52" s="111"/>
      <c r="V52" s="48">
        <f>+N52*$O$52*$Q$48</f>
        <v>1.8220620000000003E-2</v>
      </c>
    </row>
    <row r="53" spans="2:22" s="58" customFormat="1" ht="12.75" x14ac:dyDescent="0.2">
      <c r="B53" s="112"/>
      <c r="C53" s="113"/>
      <c r="D53" s="112"/>
      <c r="E53" s="113"/>
      <c r="F53" s="113"/>
      <c r="G53" s="113"/>
      <c r="H53" s="22" t="s">
        <v>53</v>
      </c>
      <c r="I53" s="26" t="s">
        <v>138</v>
      </c>
      <c r="J53" s="22" t="str">
        <f>+VLOOKUP($I53,'Valorables - General'!$I$4:$L$96,2,)</f>
        <v>No</v>
      </c>
      <c r="K53" s="22" t="str">
        <f>+VLOOKUP($I53,'Valorables - General'!$I$4:$L$96,3,)</f>
        <v>-</v>
      </c>
      <c r="L53" s="22" t="str">
        <f>+VLOOKUP($I53,'Valorables - General'!$I$4:$L$96,4,)</f>
        <v>Sí</v>
      </c>
      <c r="M53" s="55"/>
      <c r="N53" s="49">
        <v>0.25</v>
      </c>
      <c r="O53" s="107"/>
      <c r="P53" s="108"/>
      <c r="Q53" s="114"/>
      <c r="R53" s="101"/>
      <c r="S53" s="102"/>
      <c r="T53" s="111"/>
      <c r="U53" s="111"/>
      <c r="V53" s="48">
        <f>+N53*$O$52*$Q$48</f>
        <v>1.8220620000000003E-2</v>
      </c>
    </row>
    <row r="54" spans="2:22" s="58" customFormat="1" ht="12.75" x14ac:dyDescent="0.2">
      <c r="B54" s="112"/>
      <c r="C54" s="113"/>
      <c r="D54" s="112"/>
      <c r="E54" s="113"/>
      <c r="F54" s="113"/>
      <c r="G54" s="113"/>
      <c r="H54" s="22" t="s">
        <v>54</v>
      </c>
      <c r="I54" s="26" t="s">
        <v>139</v>
      </c>
      <c r="J54" s="22" t="str">
        <f>+VLOOKUP($I54,'Valorables - General'!$I$4:$L$96,2,)</f>
        <v>No</v>
      </c>
      <c r="K54" s="22" t="str">
        <f>+VLOOKUP($I54,'Valorables - General'!$I$4:$L$96,3,)</f>
        <v>-</v>
      </c>
      <c r="L54" s="22" t="str">
        <f>+VLOOKUP($I54,'Valorables - General'!$I$4:$L$96,4,)</f>
        <v>Sí</v>
      </c>
      <c r="M54" s="55"/>
      <c r="N54" s="49">
        <v>0.25</v>
      </c>
      <c r="O54" s="107"/>
      <c r="P54" s="108"/>
      <c r="Q54" s="114"/>
      <c r="R54" s="101"/>
      <c r="S54" s="102"/>
      <c r="T54" s="111"/>
      <c r="U54" s="111"/>
      <c r="V54" s="48">
        <f>+N54*$O$52*$Q$48</f>
        <v>1.8220620000000003E-2</v>
      </c>
    </row>
    <row r="55" spans="2:22" s="58" customFormat="1" ht="25.5" x14ac:dyDescent="0.2">
      <c r="B55" s="112"/>
      <c r="C55" s="113"/>
      <c r="D55" s="112"/>
      <c r="E55" s="113"/>
      <c r="F55" s="113"/>
      <c r="G55" s="113"/>
      <c r="H55" s="22" t="s">
        <v>55</v>
      </c>
      <c r="I55" s="26" t="s">
        <v>140</v>
      </c>
      <c r="J55" s="22" t="str">
        <f>+VLOOKUP($I55,'Valorables - General'!$I$4:$L$96,2,)</f>
        <v>No</v>
      </c>
      <c r="K55" s="22" t="str">
        <f>+VLOOKUP($I55,'Valorables - General'!$I$4:$L$96,3,)</f>
        <v>-</v>
      </c>
      <c r="L55" s="22" t="str">
        <f>+VLOOKUP($I55,'Valorables - General'!$I$4:$L$96,4,)</f>
        <v>Sí</v>
      </c>
      <c r="M55" s="55"/>
      <c r="N55" s="49">
        <v>0.25</v>
      </c>
      <c r="O55" s="109"/>
      <c r="P55" s="110"/>
      <c r="Q55" s="114"/>
      <c r="R55" s="103"/>
      <c r="S55" s="104"/>
      <c r="T55" s="111"/>
      <c r="U55" s="111"/>
      <c r="V55" s="48">
        <f>+N55*$O$52*$Q$48</f>
        <v>1.8220620000000003E-2</v>
      </c>
    </row>
    <row r="56" spans="2:22" s="58" customFormat="1" ht="25.5" x14ac:dyDescent="0.2">
      <c r="B56" s="112"/>
      <c r="C56" s="113"/>
      <c r="D56" s="112" t="s">
        <v>221</v>
      </c>
      <c r="E56" s="113" t="s">
        <v>222</v>
      </c>
      <c r="F56" s="113"/>
      <c r="G56" s="113"/>
      <c r="H56" s="22" t="s">
        <v>56</v>
      </c>
      <c r="I56" s="26" t="s">
        <v>141</v>
      </c>
      <c r="J56" s="22" t="str">
        <f>+VLOOKUP($I56,'Valorables - General'!$I$4:$L$96,2,)</f>
        <v>No</v>
      </c>
      <c r="K56" s="22" t="str">
        <f>+VLOOKUP($I56,'Valorables - General'!$I$4:$L$96,3,)</f>
        <v>-</v>
      </c>
      <c r="L56" s="22" t="str">
        <f>+VLOOKUP($I56,'Valorables - General'!$I$4:$L$96,4,)</f>
        <v>Sí</v>
      </c>
      <c r="M56" s="55"/>
      <c r="N56" s="49">
        <v>0.2</v>
      </c>
      <c r="O56" s="105">
        <v>0.19969999999999999</v>
      </c>
      <c r="P56" s="106"/>
      <c r="Q56" s="114"/>
      <c r="R56" s="99">
        <f>+SUMPRODUCT(N56:N61,M56:M61)</f>
        <v>0</v>
      </c>
      <c r="S56" s="100"/>
      <c r="T56" s="111"/>
      <c r="U56" s="111"/>
      <c r="V56" s="48">
        <f t="shared" ref="V56:V61" si="3">+N56*$O$56*$Q$48</f>
        <v>1.0016952000000003E-2</v>
      </c>
    </row>
    <row r="57" spans="2:22" s="58" customFormat="1" ht="12.75" x14ac:dyDescent="0.2">
      <c r="B57" s="112"/>
      <c r="C57" s="113"/>
      <c r="D57" s="112"/>
      <c r="E57" s="113"/>
      <c r="F57" s="113"/>
      <c r="G57" s="113"/>
      <c r="H57" s="22" t="s">
        <v>57</v>
      </c>
      <c r="I57" s="26" t="s">
        <v>142</v>
      </c>
      <c r="J57" s="22" t="str">
        <f>+VLOOKUP($I57,'Valorables - General'!$I$4:$L$96,2,)</f>
        <v>No</v>
      </c>
      <c r="K57" s="22" t="str">
        <f>+VLOOKUP($I57,'Valorables - General'!$I$4:$L$96,3,)</f>
        <v>-</v>
      </c>
      <c r="L57" s="22" t="str">
        <f>+VLOOKUP($I57,'Valorables - General'!$I$4:$L$96,4,)</f>
        <v>Sí</v>
      </c>
      <c r="M57" s="55"/>
      <c r="N57" s="49">
        <v>0.2</v>
      </c>
      <c r="O57" s="107"/>
      <c r="P57" s="108"/>
      <c r="Q57" s="114"/>
      <c r="R57" s="101"/>
      <c r="S57" s="102"/>
      <c r="T57" s="111"/>
      <c r="U57" s="111"/>
      <c r="V57" s="48">
        <f t="shared" si="3"/>
        <v>1.0016952000000003E-2</v>
      </c>
    </row>
    <row r="58" spans="2:22" s="58" customFormat="1" ht="25.5" x14ac:dyDescent="0.2">
      <c r="B58" s="112"/>
      <c r="C58" s="113"/>
      <c r="D58" s="112"/>
      <c r="E58" s="113"/>
      <c r="F58" s="113"/>
      <c r="G58" s="113"/>
      <c r="H58" s="22" t="s">
        <v>58</v>
      </c>
      <c r="I58" s="26" t="s">
        <v>143</v>
      </c>
      <c r="J58" s="22" t="str">
        <f>+VLOOKUP($I58,'Valorables - General'!$I$4:$L$96,2,)</f>
        <v>No</v>
      </c>
      <c r="K58" s="22" t="str">
        <f>+VLOOKUP($I58,'Valorables - General'!$I$4:$L$96,3,)</f>
        <v>-</v>
      </c>
      <c r="L58" s="22" t="str">
        <f>+VLOOKUP($I58,'Valorables - General'!$I$4:$L$96,4,)</f>
        <v>Sí</v>
      </c>
      <c r="M58" s="55"/>
      <c r="N58" s="49">
        <v>0.05</v>
      </c>
      <c r="O58" s="107"/>
      <c r="P58" s="108"/>
      <c r="Q58" s="114"/>
      <c r="R58" s="101"/>
      <c r="S58" s="102"/>
      <c r="T58" s="111"/>
      <c r="U58" s="111"/>
      <c r="V58" s="48">
        <f t="shared" si="3"/>
        <v>2.5042380000000006E-3</v>
      </c>
    </row>
    <row r="59" spans="2:22" s="58" customFormat="1" ht="12.75" x14ac:dyDescent="0.2">
      <c r="B59" s="112"/>
      <c r="C59" s="113"/>
      <c r="D59" s="112"/>
      <c r="E59" s="113"/>
      <c r="F59" s="113"/>
      <c r="G59" s="113"/>
      <c r="H59" s="22" t="s">
        <v>59</v>
      </c>
      <c r="I59" s="26" t="s">
        <v>144</v>
      </c>
      <c r="J59" s="22" t="str">
        <f>+VLOOKUP($I59,'Valorables - General'!$I$4:$L$96,2,)</f>
        <v>No</v>
      </c>
      <c r="K59" s="22" t="str">
        <f>+VLOOKUP($I59,'Valorables - General'!$I$4:$L$96,3,)</f>
        <v>-</v>
      </c>
      <c r="L59" s="22" t="str">
        <f>+VLOOKUP($I59,'Valorables - General'!$I$4:$L$96,4,)</f>
        <v>Sí</v>
      </c>
      <c r="M59" s="55"/>
      <c r="N59" s="49">
        <v>0.2</v>
      </c>
      <c r="O59" s="107"/>
      <c r="P59" s="108"/>
      <c r="Q59" s="114"/>
      <c r="R59" s="101"/>
      <c r="S59" s="102"/>
      <c r="T59" s="111"/>
      <c r="U59" s="111"/>
      <c r="V59" s="48">
        <f t="shared" si="3"/>
        <v>1.0016952000000003E-2</v>
      </c>
    </row>
    <row r="60" spans="2:22" s="58" customFormat="1" ht="12.75" x14ac:dyDescent="0.2">
      <c r="B60" s="112"/>
      <c r="C60" s="113"/>
      <c r="D60" s="112"/>
      <c r="E60" s="113"/>
      <c r="F60" s="113"/>
      <c r="G60" s="113"/>
      <c r="H60" s="22" t="s">
        <v>60</v>
      </c>
      <c r="I60" s="26" t="s">
        <v>145</v>
      </c>
      <c r="J60" s="22" t="str">
        <f>+VLOOKUP($I60,'Valorables - General'!$I$4:$L$96,2,)</f>
        <v>No</v>
      </c>
      <c r="K60" s="22" t="str">
        <f>+VLOOKUP($I60,'Valorables - General'!$I$4:$L$96,3,)</f>
        <v>-</v>
      </c>
      <c r="L60" s="22" t="str">
        <f>+VLOOKUP($I60,'Valorables - General'!$I$4:$L$96,4,)</f>
        <v>Sí</v>
      </c>
      <c r="M60" s="55"/>
      <c r="N60" s="49">
        <v>0.3</v>
      </c>
      <c r="O60" s="107"/>
      <c r="P60" s="108"/>
      <c r="Q60" s="114"/>
      <c r="R60" s="101"/>
      <c r="S60" s="102"/>
      <c r="T60" s="111"/>
      <c r="U60" s="111"/>
      <c r="V60" s="48">
        <f t="shared" si="3"/>
        <v>1.5025427999999999E-2</v>
      </c>
    </row>
    <row r="61" spans="2:22" s="58" customFormat="1" ht="15" customHeight="1" x14ac:dyDescent="0.2">
      <c r="B61" s="112"/>
      <c r="C61" s="113"/>
      <c r="D61" s="112"/>
      <c r="E61" s="113"/>
      <c r="F61" s="113"/>
      <c r="G61" s="113"/>
      <c r="H61" s="22" t="s">
        <v>61</v>
      </c>
      <c r="I61" s="26" t="s">
        <v>146</v>
      </c>
      <c r="J61" s="22" t="str">
        <f>+VLOOKUP($I61,'Valorables - General'!$I$4:$L$96,2,)</f>
        <v>No</v>
      </c>
      <c r="K61" s="22" t="str">
        <f>+VLOOKUP($I61,'Valorables - General'!$I$4:$L$96,3,)</f>
        <v>-</v>
      </c>
      <c r="L61" s="22" t="str">
        <f>+VLOOKUP($I61,'Valorables - General'!$I$4:$L$96,4,)</f>
        <v>Sí</v>
      </c>
      <c r="M61" s="55"/>
      <c r="N61" s="49">
        <v>0.05</v>
      </c>
      <c r="O61" s="109"/>
      <c r="P61" s="110"/>
      <c r="Q61" s="114"/>
      <c r="R61" s="103"/>
      <c r="S61" s="104"/>
      <c r="T61" s="111"/>
      <c r="U61" s="111"/>
      <c r="V61" s="48">
        <f t="shared" si="3"/>
        <v>2.5042380000000006E-3</v>
      </c>
    </row>
    <row r="62" spans="2:22" s="58" customFormat="1" ht="38.25" x14ac:dyDescent="0.2">
      <c r="B62" s="112" t="s">
        <v>238</v>
      </c>
      <c r="C62" s="113" t="s">
        <v>239</v>
      </c>
      <c r="D62" s="112" t="s">
        <v>230</v>
      </c>
      <c r="E62" s="112" t="s">
        <v>229</v>
      </c>
      <c r="F62" s="112" t="s">
        <v>225</v>
      </c>
      <c r="G62" s="113" t="s">
        <v>226</v>
      </c>
      <c r="H62" s="22" t="s">
        <v>62</v>
      </c>
      <c r="I62" s="26" t="s">
        <v>147</v>
      </c>
      <c r="J62" s="22" t="str">
        <f>+VLOOKUP($I62,'Valorables - General'!$I$4:$L$96,2,)</f>
        <v>No se define</v>
      </c>
      <c r="K62" s="22" t="str">
        <f>+VLOOKUP($I62,'Valorables - General'!$I$4:$L$96,3,)</f>
        <v>ACERO GALVANIZADO</v>
      </c>
      <c r="L62" s="22" t="str">
        <f>+VLOOKUP($I62,'Valorables - General'!$I$4:$L$96,4,)</f>
        <v>ACERO INOX - AISI 316</v>
      </c>
      <c r="M62" s="55"/>
      <c r="N62" s="49">
        <v>0.4</v>
      </c>
      <c r="O62" s="114">
        <v>0.60629999999999995</v>
      </c>
      <c r="P62" s="114">
        <v>0.30530000000000002</v>
      </c>
      <c r="Q62" s="114">
        <v>0.18970000000000001</v>
      </c>
      <c r="R62" s="111">
        <f>+SUMPRODUCT(N62:N65,M62:M65)</f>
        <v>0</v>
      </c>
      <c r="S62" s="111" t="e">
        <f>+#REF!*#REF!+#REF!*#REF!</f>
        <v>#REF!</v>
      </c>
      <c r="T62" s="111" t="e">
        <f>+P62*S62+P68*S68</f>
        <v>#REF!</v>
      </c>
      <c r="U62" s="111"/>
      <c r="V62" s="48">
        <f>+N62*$P$62*$Q$62*$O$62</f>
        <v>1.40456452332E-2</v>
      </c>
    </row>
    <row r="63" spans="2:22" s="58" customFormat="1" ht="25.5" x14ac:dyDescent="0.2">
      <c r="B63" s="112"/>
      <c r="C63" s="113"/>
      <c r="D63" s="112"/>
      <c r="E63" s="112"/>
      <c r="F63" s="112"/>
      <c r="G63" s="113"/>
      <c r="H63" s="22" t="s">
        <v>63</v>
      </c>
      <c r="I63" s="26" t="s">
        <v>148</v>
      </c>
      <c r="J63" s="22" t="str">
        <f>+VLOOKUP($I63,'Valorables - General'!$I$4:$L$96,2,)</f>
        <v>&lt;=D-400 o no se define</v>
      </c>
      <c r="K63" s="22" t="str">
        <f>+VLOOKUP($I63,'Valorables - General'!$I$4:$L$96,3,)</f>
        <v>E-600</v>
      </c>
      <c r="L63" s="22" t="str">
        <f>+VLOOKUP($I63,'Valorables - General'!$I$4:$L$96,4,)</f>
        <v>F-900</v>
      </c>
      <c r="M63" s="55"/>
      <c r="N63" s="49">
        <v>0.2</v>
      </c>
      <c r="O63" s="114"/>
      <c r="P63" s="114"/>
      <c r="Q63" s="114"/>
      <c r="R63" s="111"/>
      <c r="S63" s="111"/>
      <c r="T63" s="111"/>
      <c r="U63" s="111"/>
      <c r="V63" s="48">
        <f>+N63*$P$62*$Q$62*$O$62</f>
        <v>7.0228226166E-3</v>
      </c>
    </row>
    <row r="64" spans="2:22" s="58" customFormat="1" ht="25.5" x14ac:dyDescent="0.2">
      <c r="B64" s="112"/>
      <c r="C64" s="113"/>
      <c r="D64" s="112"/>
      <c r="E64" s="112"/>
      <c r="F64" s="112"/>
      <c r="G64" s="113"/>
      <c r="H64" s="22" t="s">
        <v>64</v>
      </c>
      <c r="I64" s="26" t="s">
        <v>149</v>
      </c>
      <c r="J64" s="22" t="str">
        <f>+VLOOKUP($I64,'Valorables - General'!$I$4:$L$96,2,)</f>
        <v>&lt;= o no se define</v>
      </c>
      <c r="K64" s="22" t="str">
        <f>+VLOOKUP($I64,'Valorables - General'!$I$4:$L$96,3,)</f>
        <v>500 / 7.200</v>
      </c>
      <c r="L64" s="22" t="str">
        <f>+VLOOKUP($I64,'Valorables - General'!$I$4:$L$96,4,)</f>
        <v>1.000 / 11.000</v>
      </c>
      <c r="M64" s="55"/>
      <c r="N64" s="49">
        <v>0.2</v>
      </c>
      <c r="O64" s="114"/>
      <c r="P64" s="114"/>
      <c r="Q64" s="114"/>
      <c r="R64" s="111"/>
      <c r="S64" s="111"/>
      <c r="T64" s="111"/>
      <c r="U64" s="111"/>
      <c r="V64" s="48">
        <f>+N64*$P$62*$Q$62*$O$62</f>
        <v>7.0228226166E-3</v>
      </c>
    </row>
    <row r="65" spans="2:22" s="58" customFormat="1" ht="25.5" x14ac:dyDescent="0.2">
      <c r="B65" s="112"/>
      <c r="C65" s="113"/>
      <c r="D65" s="112"/>
      <c r="E65" s="112"/>
      <c r="F65" s="112"/>
      <c r="G65" s="113"/>
      <c r="H65" s="22" t="s">
        <v>65</v>
      </c>
      <c r="I65" s="26" t="s">
        <v>150</v>
      </c>
      <c r="J65" s="22" t="str">
        <f>+VLOOKUP($I65,'Valorables - General'!$I$4:$L$96,2,)</f>
        <v>&lt;= o no se define</v>
      </c>
      <c r="K65" s="22" t="str">
        <f>+VLOOKUP($I65,'Valorables - General'!$I$4:$L$96,3,)</f>
        <v>400 / 300</v>
      </c>
      <c r="L65" s="22" t="str">
        <f>+VLOOKUP($I65,'Valorables - General'!$I$4:$L$96,4,)</f>
        <v>700 / 500</v>
      </c>
      <c r="M65" s="55"/>
      <c r="N65" s="49">
        <v>0.2</v>
      </c>
      <c r="O65" s="114"/>
      <c r="P65" s="114"/>
      <c r="Q65" s="114"/>
      <c r="R65" s="111"/>
      <c r="S65" s="111"/>
      <c r="T65" s="111"/>
      <c r="U65" s="111"/>
      <c r="V65" s="48">
        <f>+N65*$P$62*$Q$62*$O$62</f>
        <v>7.0228226166E-3</v>
      </c>
    </row>
    <row r="66" spans="2:22" s="58" customFormat="1" ht="25.5" x14ac:dyDescent="0.2">
      <c r="B66" s="112"/>
      <c r="C66" s="113"/>
      <c r="D66" s="112"/>
      <c r="E66" s="112"/>
      <c r="F66" s="112" t="s">
        <v>228</v>
      </c>
      <c r="G66" s="113" t="s">
        <v>227</v>
      </c>
      <c r="H66" s="22" t="s">
        <v>66</v>
      </c>
      <c r="I66" s="26" t="s">
        <v>149</v>
      </c>
      <c r="J66" s="22" t="str">
        <f>+VLOOKUP($I66,'Valorables - General'!$I$4:$L$96,2,)</f>
        <v>&lt;= o no se define</v>
      </c>
      <c r="K66" s="22" t="str">
        <f>+VLOOKUP($I66,'Valorables - General'!$I$4:$L$96,3,)</f>
        <v>500 / 7.200</v>
      </c>
      <c r="L66" s="22" t="str">
        <f>+VLOOKUP($I66,'Valorables - General'!$I$4:$L$96,4,)</f>
        <v>1.000 / 11.000</v>
      </c>
      <c r="M66" s="55"/>
      <c r="N66" s="49">
        <v>0.5</v>
      </c>
      <c r="O66" s="114">
        <v>0.39369999999999999</v>
      </c>
      <c r="P66" s="114"/>
      <c r="Q66" s="114"/>
      <c r="R66" s="111">
        <f>+SUMPRODUCT(N66:N67,M66:M67)</f>
        <v>0</v>
      </c>
      <c r="S66" s="111"/>
      <c r="T66" s="111"/>
      <c r="U66" s="111"/>
      <c r="V66" s="48">
        <f>+N66*$P$62*$Q$62*$O$66</f>
        <v>1.1400648458500001E-2</v>
      </c>
    </row>
    <row r="67" spans="2:22" s="58" customFormat="1" ht="25.5" x14ac:dyDescent="0.2">
      <c r="B67" s="112"/>
      <c r="C67" s="113"/>
      <c r="D67" s="112"/>
      <c r="E67" s="112"/>
      <c r="F67" s="112"/>
      <c r="G67" s="113"/>
      <c r="H67" s="22" t="s">
        <v>67</v>
      </c>
      <c r="I67" s="26" t="s">
        <v>150</v>
      </c>
      <c r="J67" s="22" t="str">
        <f>+VLOOKUP($I67,'Valorables - General'!$I$4:$L$96,2,)</f>
        <v>&lt;= o no se define</v>
      </c>
      <c r="K67" s="22" t="str">
        <f>+VLOOKUP($I67,'Valorables - General'!$I$4:$L$96,3,)</f>
        <v>400 / 300</v>
      </c>
      <c r="L67" s="22" t="str">
        <f>+VLOOKUP($I67,'Valorables - General'!$I$4:$L$96,4,)</f>
        <v>700 / 500</v>
      </c>
      <c r="M67" s="55"/>
      <c r="N67" s="49">
        <v>0.5</v>
      </c>
      <c r="O67" s="114"/>
      <c r="P67" s="114"/>
      <c r="Q67" s="114"/>
      <c r="R67" s="111"/>
      <c r="S67" s="111"/>
      <c r="T67" s="111"/>
      <c r="U67" s="111"/>
      <c r="V67" s="48">
        <f>+N67*$P$62*$Q$62*$O$66</f>
        <v>1.1400648458500001E-2</v>
      </c>
    </row>
    <row r="68" spans="2:22" s="58" customFormat="1" ht="63.75" customHeight="1" x14ac:dyDescent="0.2">
      <c r="B68" s="112"/>
      <c r="C68" s="113"/>
      <c r="D68" s="112" t="s">
        <v>231</v>
      </c>
      <c r="E68" s="112" t="s">
        <v>232</v>
      </c>
      <c r="F68" s="112" t="s">
        <v>233</v>
      </c>
      <c r="G68" s="113" t="s">
        <v>236</v>
      </c>
      <c r="H68" s="22" t="s">
        <v>68</v>
      </c>
      <c r="I68" s="26" t="s">
        <v>168</v>
      </c>
      <c r="J68" s="96" t="str">
        <f>+VLOOKUP($I68,'Valorables - General'!$I$4:$L$96,2,)</f>
        <v>COMPARACIÓN ENTRE LAS SOLUCIONES OFERTADAS</v>
      </c>
      <c r="K68" s="97"/>
      <c r="L68" s="98"/>
      <c r="M68" s="55"/>
      <c r="N68" s="49">
        <v>0.25</v>
      </c>
      <c r="O68" s="114">
        <v>0.56110000000000004</v>
      </c>
      <c r="P68" s="114">
        <v>0.69469999999999998</v>
      </c>
      <c r="Q68" s="114"/>
      <c r="R68" s="111">
        <f>+SUMPRODUCT(N68:N71,M68:M71)</f>
        <v>0</v>
      </c>
      <c r="S68" s="111" t="e">
        <f>+#REF!*#REF!+#REF!*#REF!+#REF!*#REF!</f>
        <v>#REF!</v>
      </c>
      <c r="T68" s="111"/>
      <c r="U68" s="111"/>
      <c r="V68" s="48">
        <f>+N68*$P$68*$Q$62*$O$68</f>
        <v>1.8486083362250001E-2</v>
      </c>
    </row>
    <row r="69" spans="2:22" s="58" customFormat="1" ht="12.75" x14ac:dyDescent="0.2">
      <c r="B69" s="112"/>
      <c r="C69" s="113"/>
      <c r="D69" s="112"/>
      <c r="E69" s="112"/>
      <c r="F69" s="112"/>
      <c r="G69" s="113"/>
      <c r="H69" s="22" t="s">
        <v>69</v>
      </c>
      <c r="I69" s="26" t="s">
        <v>151</v>
      </c>
      <c r="J69" s="22" t="str">
        <f>+VLOOKUP($I69,'Valorables - General'!$I$4:$L$96,2,)</f>
        <v>Fijo</v>
      </c>
      <c r="K69" s="22" t="str">
        <f>+VLOOKUP($I69,'Valorables - General'!$I$4:$L$96,3,)</f>
        <v>-</v>
      </c>
      <c r="L69" s="22" t="str">
        <f>+VLOOKUP($I69,'Valorables - General'!$I$4:$L$96,4,)</f>
        <v>Móvil</v>
      </c>
      <c r="M69" s="55"/>
      <c r="N69" s="49">
        <v>0.25</v>
      </c>
      <c r="O69" s="114"/>
      <c r="P69" s="114"/>
      <c r="Q69" s="114"/>
      <c r="R69" s="111"/>
      <c r="S69" s="111"/>
      <c r="T69" s="111"/>
      <c r="U69" s="111"/>
      <c r="V69" s="48">
        <f>+N69*$P$68*$Q$62*$O$68</f>
        <v>1.8486083362250001E-2</v>
      </c>
    </row>
    <row r="70" spans="2:22" s="58" customFormat="1" ht="12.75" x14ac:dyDescent="0.2">
      <c r="B70" s="112"/>
      <c r="C70" s="113"/>
      <c r="D70" s="112"/>
      <c r="E70" s="112"/>
      <c r="F70" s="112"/>
      <c r="G70" s="113"/>
      <c r="H70" s="22" t="s">
        <v>70</v>
      </c>
      <c r="I70" s="26" t="s">
        <v>152</v>
      </c>
      <c r="J70" s="96" t="str">
        <f>+VLOOKUP($I70,'Valorables - General'!$I$4:$L$96,2,)</f>
        <v>COMPARACIÓN ENTRE LAS SOLUCIONES OFERTADAS</v>
      </c>
      <c r="K70" s="97"/>
      <c r="L70" s="98"/>
      <c r="M70" s="55"/>
      <c r="N70" s="49">
        <v>0.25</v>
      </c>
      <c r="O70" s="114"/>
      <c r="P70" s="114"/>
      <c r="Q70" s="114"/>
      <c r="R70" s="111"/>
      <c r="S70" s="111"/>
      <c r="T70" s="111"/>
      <c r="U70" s="111"/>
      <c r="V70" s="48">
        <f>+N70*$P$68*$Q$62*$O$68</f>
        <v>1.8486083362250001E-2</v>
      </c>
    </row>
    <row r="71" spans="2:22" s="58" customFormat="1" ht="12.75" x14ac:dyDescent="0.2">
      <c r="B71" s="112"/>
      <c r="C71" s="113"/>
      <c r="D71" s="112"/>
      <c r="E71" s="112"/>
      <c r="F71" s="112"/>
      <c r="G71" s="113"/>
      <c r="H71" s="22" t="s">
        <v>71</v>
      </c>
      <c r="I71" s="26" t="s">
        <v>153</v>
      </c>
      <c r="J71" s="96" t="str">
        <f>+VLOOKUP($I71,'Valorables - General'!$I$4:$L$96,2,)</f>
        <v>COMPARACIÓN ENTRE LAS SOLUCIONES OFERTADAS</v>
      </c>
      <c r="K71" s="97"/>
      <c r="L71" s="98"/>
      <c r="M71" s="55"/>
      <c r="N71" s="49">
        <v>0.25</v>
      </c>
      <c r="O71" s="114"/>
      <c r="P71" s="114"/>
      <c r="Q71" s="114"/>
      <c r="R71" s="111"/>
      <c r="S71" s="111"/>
      <c r="T71" s="111"/>
      <c r="U71" s="111"/>
      <c r="V71" s="48">
        <f>+N71*$P$68*$Q$62*$O$68</f>
        <v>1.8486083362250001E-2</v>
      </c>
    </row>
    <row r="72" spans="2:22" s="58" customFormat="1" ht="12.75" x14ac:dyDescent="0.2">
      <c r="B72" s="112"/>
      <c r="C72" s="113"/>
      <c r="D72" s="112"/>
      <c r="E72" s="112"/>
      <c r="F72" s="112" t="s">
        <v>234</v>
      </c>
      <c r="G72" s="113" t="s">
        <v>237</v>
      </c>
      <c r="H72" s="22" t="s">
        <v>72</v>
      </c>
      <c r="I72" s="26" t="s">
        <v>154</v>
      </c>
      <c r="J72" s="96" t="str">
        <f>+VLOOKUP($I72,'Valorables - General'!$I$4:$L$96,2,)</f>
        <v>COMPARACIÓN ENTRE LAS SOLUCIONES OFERTADAS</v>
      </c>
      <c r="K72" s="97"/>
      <c r="L72" s="98"/>
      <c r="M72" s="55"/>
      <c r="N72" s="49">
        <v>0.1</v>
      </c>
      <c r="O72" s="114">
        <v>0.2349</v>
      </c>
      <c r="P72" s="114"/>
      <c r="Q72" s="114"/>
      <c r="R72" s="111">
        <f>+SUMPRODUCT(N72:N74,M72:M74)</f>
        <v>0</v>
      </c>
      <c r="S72" s="111"/>
      <c r="T72" s="111"/>
      <c r="U72" s="111"/>
      <c r="V72" s="48">
        <f>+N72*$P$68*$Q$62*$O$72</f>
        <v>3.0956200191000005E-3</v>
      </c>
    </row>
    <row r="73" spans="2:22" s="58" customFormat="1" ht="12.75" x14ac:dyDescent="0.2">
      <c r="B73" s="112"/>
      <c r="C73" s="113"/>
      <c r="D73" s="112"/>
      <c r="E73" s="112"/>
      <c r="F73" s="112"/>
      <c r="G73" s="113"/>
      <c r="H73" s="22" t="s">
        <v>73</v>
      </c>
      <c r="I73" s="46" t="s">
        <v>261</v>
      </c>
      <c r="J73" s="22" t="str">
        <f>+VLOOKUP($I73,'Valorables - General'!$I$4:$L$96,2,)</f>
        <v>No</v>
      </c>
      <c r="K73" s="22" t="str">
        <f>+VLOOKUP($I73,'Valorables - General'!$I$4:$L$96,3,)</f>
        <v>-</v>
      </c>
      <c r="L73" s="22" t="str">
        <f>+VLOOKUP($I73,'Valorables - General'!$I$4:$L$96,4,)</f>
        <v>Sí</v>
      </c>
      <c r="M73" s="55"/>
      <c r="N73" s="49">
        <v>0.5</v>
      </c>
      <c r="O73" s="114"/>
      <c r="P73" s="114"/>
      <c r="Q73" s="114"/>
      <c r="R73" s="111"/>
      <c r="S73" s="111"/>
      <c r="T73" s="111"/>
      <c r="U73" s="111"/>
      <c r="V73" s="48">
        <f>+N73*$P$68*$Q$62*$O$72</f>
        <v>1.54781000955E-2</v>
      </c>
    </row>
    <row r="74" spans="2:22" s="58" customFormat="1" ht="12.75" x14ac:dyDescent="0.2">
      <c r="B74" s="112"/>
      <c r="C74" s="113"/>
      <c r="D74" s="112"/>
      <c r="E74" s="112"/>
      <c r="F74" s="112"/>
      <c r="G74" s="113"/>
      <c r="H74" s="22" t="s">
        <v>74</v>
      </c>
      <c r="I74" s="26" t="s">
        <v>155</v>
      </c>
      <c r="J74" s="22" t="str">
        <f>+VLOOKUP($I74,'Valorables - General'!$I$4:$L$96,2,)</f>
        <v>No</v>
      </c>
      <c r="K74" s="22" t="str">
        <f>+VLOOKUP($I74,'Valorables - General'!$I$4:$L$96,3,)</f>
        <v>-</v>
      </c>
      <c r="L74" s="22" t="str">
        <f>+VLOOKUP($I74,'Valorables - General'!$I$4:$L$96,4,)</f>
        <v>Sí</v>
      </c>
      <c r="M74" s="55"/>
      <c r="N74" s="49">
        <v>0.4</v>
      </c>
      <c r="O74" s="114"/>
      <c r="P74" s="114"/>
      <c r="Q74" s="114"/>
      <c r="R74" s="111"/>
      <c r="S74" s="111"/>
      <c r="T74" s="111"/>
      <c r="U74" s="111"/>
      <c r="V74" s="48">
        <f>+N74*$P$68*$Q$62*$O$72</f>
        <v>1.2382480076400002E-2</v>
      </c>
    </row>
    <row r="75" spans="2:22" s="58" customFormat="1" ht="25.5" x14ac:dyDescent="0.2">
      <c r="B75" s="112"/>
      <c r="C75" s="113"/>
      <c r="D75" s="112"/>
      <c r="E75" s="112"/>
      <c r="F75" s="112" t="s">
        <v>235</v>
      </c>
      <c r="G75" s="113" t="s">
        <v>227</v>
      </c>
      <c r="H75" s="22" t="s">
        <v>75</v>
      </c>
      <c r="I75" s="26" t="s">
        <v>149</v>
      </c>
      <c r="J75" s="22" t="str">
        <f>+VLOOKUP($I75,'Valorables - General'!$I$4:$L$96,2,)</f>
        <v>&lt;= o no se define</v>
      </c>
      <c r="K75" s="22" t="str">
        <f>+VLOOKUP($I75,'Valorables - General'!$I$4:$L$96,3,)</f>
        <v>500 / 7.200</v>
      </c>
      <c r="L75" s="22" t="str">
        <f>+VLOOKUP($I75,'Valorables - General'!$I$4:$L$96,4,)</f>
        <v>1.000 / 11.000</v>
      </c>
      <c r="M75" s="55"/>
      <c r="N75" s="49">
        <v>0.5</v>
      </c>
      <c r="O75" s="114">
        <v>0.20399999999999999</v>
      </c>
      <c r="P75" s="114"/>
      <c r="Q75" s="114"/>
      <c r="R75" s="111">
        <f>+SUMPRODUCT(N75:N76,M75:M76)</f>
        <v>0</v>
      </c>
      <c r="S75" s="111"/>
      <c r="T75" s="111"/>
      <c r="U75" s="111"/>
      <c r="V75" s="48">
        <f>+N75*$P$68*$Q$62*$O$75</f>
        <v>1.3442028179999999E-2</v>
      </c>
    </row>
    <row r="76" spans="2:22" s="58" customFormat="1" ht="25.5" x14ac:dyDescent="0.2">
      <c r="B76" s="112"/>
      <c r="C76" s="113"/>
      <c r="D76" s="112"/>
      <c r="E76" s="112"/>
      <c r="F76" s="112"/>
      <c r="G76" s="113"/>
      <c r="H76" s="22" t="s">
        <v>76</v>
      </c>
      <c r="I76" s="26" t="s">
        <v>150</v>
      </c>
      <c r="J76" s="22" t="str">
        <f>+VLOOKUP($I76,'Valorables - General'!$I$4:$L$96,2,)</f>
        <v>&lt;= o no se define</v>
      </c>
      <c r="K76" s="22" t="str">
        <f>+VLOOKUP($I76,'Valorables - General'!$I$4:$L$96,3,)</f>
        <v>400 / 300</v>
      </c>
      <c r="L76" s="22" t="str">
        <f>+VLOOKUP($I76,'Valorables - General'!$I$4:$L$96,4,)</f>
        <v>700 / 500</v>
      </c>
      <c r="M76" s="55"/>
      <c r="N76" s="49">
        <v>0.5</v>
      </c>
      <c r="O76" s="114"/>
      <c r="P76" s="114"/>
      <c r="Q76" s="114"/>
      <c r="R76" s="111"/>
      <c r="S76" s="111"/>
      <c r="T76" s="111"/>
      <c r="U76" s="111"/>
      <c r="V76" s="48">
        <f>+N76*$P$68*$Q$62*$O$75</f>
        <v>1.3442028179999999E-2</v>
      </c>
    </row>
    <row r="77" spans="2:22" s="58" customFormat="1" ht="15" customHeight="1" x14ac:dyDescent="0.2">
      <c r="B77" s="112" t="s">
        <v>244</v>
      </c>
      <c r="C77" s="113" t="s">
        <v>245</v>
      </c>
      <c r="D77" s="112" t="s">
        <v>240</v>
      </c>
      <c r="E77" s="113" t="s">
        <v>216</v>
      </c>
      <c r="F77" s="113"/>
      <c r="G77" s="113"/>
      <c r="H77" s="22" t="s">
        <v>77</v>
      </c>
      <c r="I77" s="26" t="s">
        <v>156</v>
      </c>
      <c r="J77" s="22" t="str">
        <f>+VLOOKUP($I77,'Valorables - General'!$I$4:$L$96,2,)</f>
        <v>&gt;30</v>
      </c>
      <c r="K77" s="22" t="str">
        <f>+VLOOKUP($I77,'Valorables - General'!$I$4:$L$96,3,)</f>
        <v>&lt;30</v>
      </c>
      <c r="L77" s="22" t="str">
        <f>+VLOOKUP($I77,'Valorables - General'!$I$4:$L$96,4,)</f>
        <v>&lt;15</v>
      </c>
      <c r="M77" s="55"/>
      <c r="N77" s="49">
        <v>0.25</v>
      </c>
      <c r="O77" s="105">
        <v>0.61160000000000003</v>
      </c>
      <c r="P77" s="106"/>
      <c r="Q77" s="114">
        <v>0.25790000000000002</v>
      </c>
      <c r="R77" s="99">
        <f>+SUMPRODUCT(N77:N80,M77:M80)</f>
        <v>0</v>
      </c>
      <c r="S77" s="100"/>
      <c r="T77" s="111">
        <f>+O77*R77+O81*R81+O82*R82+O83*R83</f>
        <v>0</v>
      </c>
      <c r="U77" s="111"/>
      <c r="V77" s="48">
        <f>+N77*$O$77*$Q$77</f>
        <v>3.9432910000000002E-2</v>
      </c>
    </row>
    <row r="78" spans="2:22" s="58" customFormat="1" ht="12.75" x14ac:dyDescent="0.2">
      <c r="B78" s="112"/>
      <c r="C78" s="113"/>
      <c r="D78" s="112"/>
      <c r="E78" s="113"/>
      <c r="F78" s="113"/>
      <c r="G78" s="113"/>
      <c r="H78" s="22" t="s">
        <v>78</v>
      </c>
      <c r="I78" s="26" t="s">
        <v>157</v>
      </c>
      <c r="J78" s="22" t="str">
        <f>+VLOOKUP($I78,'Valorables - General'!$I$4:$L$96,2,)</f>
        <v>No</v>
      </c>
      <c r="K78" s="22" t="str">
        <f>+VLOOKUP($I78,'Valorables - General'!$I$4:$L$96,3,)</f>
        <v>-</v>
      </c>
      <c r="L78" s="22" t="str">
        <f>+VLOOKUP($I78,'Valorables - General'!$I$4:$L$96,4,)</f>
        <v>Sí</v>
      </c>
      <c r="M78" s="55"/>
      <c r="N78" s="49">
        <v>0.45</v>
      </c>
      <c r="O78" s="107"/>
      <c r="P78" s="108"/>
      <c r="Q78" s="114"/>
      <c r="R78" s="101"/>
      <c r="S78" s="102"/>
      <c r="T78" s="111"/>
      <c r="U78" s="111"/>
      <c r="V78" s="48">
        <f>+N78*$O$77*$Q$77</f>
        <v>7.0979238000000014E-2</v>
      </c>
    </row>
    <row r="79" spans="2:22" s="58" customFormat="1" ht="12.75" x14ac:dyDescent="0.2">
      <c r="B79" s="112"/>
      <c r="C79" s="113"/>
      <c r="D79" s="112"/>
      <c r="E79" s="113"/>
      <c r="F79" s="113"/>
      <c r="G79" s="113"/>
      <c r="H79" s="22" t="s">
        <v>79</v>
      </c>
      <c r="I79" s="26" t="s">
        <v>158</v>
      </c>
      <c r="J79" s="22" t="str">
        <f>+VLOOKUP($I79,'Valorables - General'!$I$4:$L$96,2,)</f>
        <v>No</v>
      </c>
      <c r="K79" s="22" t="str">
        <f>+VLOOKUP($I79,'Valorables - General'!$I$4:$L$96,3,)</f>
        <v>-</v>
      </c>
      <c r="L79" s="22" t="str">
        <f>+VLOOKUP($I79,'Valorables - General'!$I$4:$L$96,4,)</f>
        <v>Sí</v>
      </c>
      <c r="M79" s="55"/>
      <c r="N79" s="49">
        <v>0.15</v>
      </c>
      <c r="O79" s="107"/>
      <c r="P79" s="108"/>
      <c r="Q79" s="114"/>
      <c r="R79" s="101"/>
      <c r="S79" s="102"/>
      <c r="T79" s="111"/>
      <c r="U79" s="111"/>
      <c r="V79" s="48">
        <f>+N79*$O$77*$Q$77</f>
        <v>2.3659746000000002E-2</v>
      </c>
    </row>
    <row r="80" spans="2:22" s="58" customFormat="1" ht="25.5" x14ac:dyDescent="0.2">
      <c r="B80" s="112"/>
      <c r="C80" s="113"/>
      <c r="D80" s="112"/>
      <c r="E80" s="113"/>
      <c r="F80" s="113"/>
      <c r="G80" s="113"/>
      <c r="H80" s="22" t="s">
        <v>80</v>
      </c>
      <c r="I80" s="26" t="s">
        <v>159</v>
      </c>
      <c r="J80" s="22" t="str">
        <f>+VLOOKUP($I80,'Valorables - General'!$I$4:$L$96,2,)</f>
        <v>Sí</v>
      </c>
      <c r="K80" s="22" t="str">
        <f>+VLOOKUP($I80,'Valorables - General'!$I$4:$L$96,3,)</f>
        <v>-</v>
      </c>
      <c r="L80" s="22" t="str">
        <f>+VLOOKUP($I80,'Valorables - General'!$I$4:$L$96,4,)</f>
        <v>No</v>
      </c>
      <c r="M80" s="55"/>
      <c r="N80" s="49">
        <v>0.15</v>
      </c>
      <c r="O80" s="109"/>
      <c r="P80" s="110"/>
      <c r="Q80" s="114"/>
      <c r="R80" s="103"/>
      <c r="S80" s="104"/>
      <c r="T80" s="111"/>
      <c r="U80" s="111"/>
      <c r="V80" s="48">
        <f>+N80*$O$77*$Q$77</f>
        <v>2.3659746000000002E-2</v>
      </c>
    </row>
    <row r="81" spans="2:22" s="58" customFormat="1" ht="27" customHeight="1" x14ac:dyDescent="0.2">
      <c r="B81" s="112"/>
      <c r="C81" s="113"/>
      <c r="D81" s="52" t="s">
        <v>241</v>
      </c>
      <c r="E81" s="113" t="s">
        <v>160</v>
      </c>
      <c r="F81" s="113"/>
      <c r="G81" s="113"/>
      <c r="H81" s="22" t="s">
        <v>81</v>
      </c>
      <c r="I81" s="26" t="s">
        <v>160</v>
      </c>
      <c r="J81" s="96" t="str">
        <f>+VLOOKUP($I81,'Valorables - General'!$I$4:$L$96,2,)</f>
        <v>COMPARACIÓN ENTRE LAS SOLUCIONES OFERTADAS</v>
      </c>
      <c r="K81" s="97"/>
      <c r="L81" s="98"/>
      <c r="M81" s="55"/>
      <c r="N81" s="49">
        <v>1</v>
      </c>
      <c r="O81" s="94">
        <v>0.13619999999999999</v>
      </c>
      <c r="P81" s="95"/>
      <c r="Q81" s="114"/>
      <c r="R81" s="115">
        <f>+N81*M81</f>
        <v>0</v>
      </c>
      <c r="S81" s="116"/>
      <c r="T81" s="111"/>
      <c r="U81" s="111"/>
      <c r="V81" s="48">
        <f>+N81*$O$81*$Q$77</f>
        <v>3.5125980000000001E-2</v>
      </c>
    </row>
    <row r="82" spans="2:22" s="58" customFormat="1" ht="12.75" x14ac:dyDescent="0.2">
      <c r="B82" s="112"/>
      <c r="C82" s="113"/>
      <c r="D82" s="52" t="s">
        <v>242</v>
      </c>
      <c r="E82" s="113" t="s">
        <v>161</v>
      </c>
      <c r="F82" s="113"/>
      <c r="G82" s="113"/>
      <c r="H82" s="22" t="s">
        <v>82</v>
      </c>
      <c r="I82" s="26" t="s">
        <v>161</v>
      </c>
      <c r="J82" s="96" t="str">
        <f>+VLOOKUP($I82,'Valorables - General'!$I$4:$L$96,2,)</f>
        <v>COMPARACIÓN ENTRE LAS SOLUCIONES OFERTADAS</v>
      </c>
      <c r="K82" s="97"/>
      <c r="L82" s="98"/>
      <c r="M82" s="55"/>
      <c r="N82" s="49">
        <v>1</v>
      </c>
      <c r="O82" s="94">
        <v>0.1075</v>
      </c>
      <c r="P82" s="95"/>
      <c r="Q82" s="114"/>
      <c r="R82" s="115">
        <f>+N82*M82</f>
        <v>0</v>
      </c>
      <c r="S82" s="116"/>
      <c r="T82" s="111"/>
      <c r="U82" s="111"/>
      <c r="V82" s="48">
        <f>+N82*$O$82*$Q$77</f>
        <v>2.7724250000000002E-2</v>
      </c>
    </row>
    <row r="83" spans="2:22" s="12" customFormat="1" ht="25.5" x14ac:dyDescent="0.25">
      <c r="B83" s="112"/>
      <c r="C83" s="113"/>
      <c r="D83" s="22" t="s">
        <v>243</v>
      </c>
      <c r="E83" s="113" t="s">
        <v>162</v>
      </c>
      <c r="F83" s="113"/>
      <c r="G83" s="113"/>
      <c r="H83" s="22" t="s">
        <v>83</v>
      </c>
      <c r="I83" s="26" t="s">
        <v>162</v>
      </c>
      <c r="J83" s="96" t="str">
        <f>+VLOOKUP($I83,'Valorables - General'!$I$4:$L$96,2,)</f>
        <v>COMPARACIÓN ENTRE LAS SOLUCIONES OFERTADAS</v>
      </c>
      <c r="K83" s="97"/>
      <c r="L83" s="98"/>
      <c r="M83" s="59"/>
      <c r="N83" s="49">
        <v>1</v>
      </c>
      <c r="O83" s="94">
        <v>0.1447</v>
      </c>
      <c r="P83" s="95"/>
      <c r="Q83" s="114"/>
      <c r="R83" s="117">
        <f>+N83*M83</f>
        <v>0</v>
      </c>
      <c r="S83" s="118"/>
      <c r="T83" s="111"/>
      <c r="U83" s="111"/>
      <c r="V83" s="48">
        <f>+N83*$O$83*$Q$77</f>
        <v>3.7318129999999998E-2</v>
      </c>
    </row>
  </sheetData>
  <mergeCells count="141">
    <mergeCell ref="E81:G81"/>
    <mergeCell ref="E82:G82"/>
    <mergeCell ref="E83:G83"/>
    <mergeCell ref="F75:F76"/>
    <mergeCell ref="G75:G76"/>
    <mergeCell ref="R75:R76"/>
    <mergeCell ref="R68:R71"/>
    <mergeCell ref="R72:R74"/>
    <mergeCell ref="O62:O65"/>
    <mergeCell ref="F62:F65"/>
    <mergeCell ref="G62:G65"/>
    <mergeCell ref="R62:R65"/>
    <mergeCell ref="O66:O67"/>
    <mergeCell ref="F66:F67"/>
    <mergeCell ref="G66:G67"/>
    <mergeCell ref="R66:R67"/>
    <mergeCell ref="R77:S80"/>
    <mergeCell ref="R81:S81"/>
    <mergeCell ref="R82:S82"/>
    <mergeCell ref="R83:S83"/>
    <mergeCell ref="P62:P67"/>
    <mergeCell ref="P68:P76"/>
    <mergeCell ref="O81:P81"/>
    <mergeCell ref="O82:P82"/>
    <mergeCell ref="F30:F33"/>
    <mergeCell ref="G30:G33"/>
    <mergeCell ref="D77:D80"/>
    <mergeCell ref="E77:G80"/>
    <mergeCell ref="O68:O71"/>
    <mergeCell ref="F68:F71"/>
    <mergeCell ref="G68:G71"/>
    <mergeCell ref="O72:O74"/>
    <mergeCell ref="F72:F74"/>
    <mergeCell ref="G72:G74"/>
    <mergeCell ref="O75:O76"/>
    <mergeCell ref="D56:D61"/>
    <mergeCell ref="E56:G61"/>
    <mergeCell ref="D48:D49"/>
    <mergeCell ref="E48:G49"/>
    <mergeCell ref="D50:D51"/>
    <mergeCell ref="E50:G51"/>
    <mergeCell ref="D62:D67"/>
    <mergeCell ref="E62:E67"/>
    <mergeCell ref="D68:D76"/>
    <mergeCell ref="E68:E76"/>
    <mergeCell ref="F43:F47"/>
    <mergeCell ref="G43:G47"/>
    <mergeCell ref="O77:P80"/>
    <mergeCell ref="R43:R47"/>
    <mergeCell ref="D52:D55"/>
    <mergeCell ref="E52:G55"/>
    <mergeCell ref="O48:P49"/>
    <mergeCell ref="R48:S49"/>
    <mergeCell ref="R50:S51"/>
    <mergeCell ref="R52:S55"/>
    <mergeCell ref="O52:P55"/>
    <mergeCell ref="O50:P51"/>
    <mergeCell ref="E34:E47"/>
    <mergeCell ref="S34:S47"/>
    <mergeCell ref="O34:O42"/>
    <mergeCell ref="F34:F42"/>
    <mergeCell ref="G34:G42"/>
    <mergeCell ref="R34:R42"/>
    <mergeCell ref="O43:O47"/>
    <mergeCell ref="R13:R14"/>
    <mergeCell ref="P15:P25"/>
    <mergeCell ref="D15:D25"/>
    <mergeCell ref="E15:E25"/>
    <mergeCell ref="S15:S25"/>
    <mergeCell ref="D12:D14"/>
    <mergeCell ref="E12:E14"/>
    <mergeCell ref="S12:S14"/>
    <mergeCell ref="O13:O14"/>
    <mergeCell ref="F13:F14"/>
    <mergeCell ref="G13:G14"/>
    <mergeCell ref="G15:G20"/>
    <mergeCell ref="F15:F20"/>
    <mergeCell ref="O15:O20"/>
    <mergeCell ref="G21:G24"/>
    <mergeCell ref="F21:F24"/>
    <mergeCell ref="O21:O24"/>
    <mergeCell ref="U4:U83"/>
    <mergeCell ref="Q4:Q47"/>
    <mergeCell ref="B4:B47"/>
    <mergeCell ref="C4:C47"/>
    <mergeCell ref="T4:T47"/>
    <mergeCell ref="P4:P11"/>
    <mergeCell ref="P12:P14"/>
    <mergeCell ref="Q62:Q76"/>
    <mergeCell ref="P26:P33"/>
    <mergeCell ref="Q48:Q61"/>
    <mergeCell ref="B48:B61"/>
    <mergeCell ref="C48:C61"/>
    <mergeCell ref="T48:T61"/>
    <mergeCell ref="Q77:Q83"/>
    <mergeCell ref="B77:B83"/>
    <mergeCell ref="C77:C83"/>
    <mergeCell ref="T77:T83"/>
    <mergeCell ref="B62:B76"/>
    <mergeCell ref="C62:C76"/>
    <mergeCell ref="T62:T76"/>
    <mergeCell ref="R10:R11"/>
    <mergeCell ref="R30:R33"/>
    <mergeCell ref="P34:P47"/>
    <mergeCell ref="D34:D47"/>
    <mergeCell ref="D4:D11"/>
    <mergeCell ref="E4:E11"/>
    <mergeCell ref="S4:S11"/>
    <mergeCell ref="O4:O6"/>
    <mergeCell ref="F4:F6"/>
    <mergeCell ref="G4:G6"/>
    <mergeCell ref="D26:D33"/>
    <mergeCell ref="E26:E33"/>
    <mergeCell ref="S26:S33"/>
    <mergeCell ref="O26:O29"/>
    <mergeCell ref="F26:F29"/>
    <mergeCell ref="G26:G29"/>
    <mergeCell ref="R4:R6"/>
    <mergeCell ref="O8:O9"/>
    <mergeCell ref="F8:F9"/>
    <mergeCell ref="G8:G9"/>
    <mergeCell ref="R8:R9"/>
    <mergeCell ref="O10:O11"/>
    <mergeCell ref="F10:F11"/>
    <mergeCell ref="G10:G11"/>
    <mergeCell ref="R21:R24"/>
    <mergeCell ref="R15:R20"/>
    <mergeCell ref="R26:R29"/>
    <mergeCell ref="O30:O33"/>
    <mergeCell ref="O83:P83"/>
    <mergeCell ref="J82:L82"/>
    <mergeCell ref="R56:S61"/>
    <mergeCell ref="O56:P61"/>
    <mergeCell ref="J72:L72"/>
    <mergeCell ref="J71:L71"/>
    <mergeCell ref="J70:L70"/>
    <mergeCell ref="J68:L68"/>
    <mergeCell ref="J81:L81"/>
    <mergeCell ref="J83:L83"/>
    <mergeCell ref="S62:S67"/>
    <mergeCell ref="S68:S76"/>
  </mergeCells>
  <phoneticPr fontId="3" type="noConversion"/>
  <conditionalFormatting sqref="M4:M83">
    <cfRule type="colorScale" priority="8">
      <colorScale>
        <cfvo type="min"/>
        <cfvo type="max"/>
        <color rgb="FFFCFCFF"/>
        <color rgb="FF63BE7B"/>
      </colorScale>
    </cfRule>
  </conditionalFormatting>
  <conditionalFormatting sqref="V4:V83">
    <cfRule type="colorScale" priority="10">
      <colorScale>
        <cfvo type="min"/>
        <cfvo type="max"/>
        <color rgb="FFFCFCFF"/>
        <color rgb="FF63BE7B"/>
      </colorScale>
    </cfRule>
  </conditionalFormatting>
  <dataValidations count="1">
    <dataValidation type="list" allowBlank="1" showInputMessage="1" showErrorMessage="1" sqref="M4:M83" xr:uid="{A648EEEA-ED86-4D3B-9FC4-F3843D24BCB7}">
      <mc:AlternateContent xmlns:x12ac="http://schemas.microsoft.com/office/spreadsheetml/2011/1/ac" xmlns:mc="http://schemas.openxmlformats.org/markup-compatibility/2006">
        <mc:Choice Requires="x12ac">
          <x12ac:list>0," 2,5", 5</x12ac:list>
        </mc:Choice>
        <mc:Fallback>
          <formula1>"0, 2,5, 5"</formula1>
        </mc:Fallback>
      </mc:AlternateContent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669C0-89B4-427E-BA8E-5FE7F60C362A}">
  <dimension ref="B1:V96"/>
  <sheetViews>
    <sheetView showGridLines="0" zoomScaleNormal="100" workbookViewId="0">
      <pane ySplit="3" topLeftCell="A4" activePane="bottomLeft" state="frozen"/>
      <selection pane="bottomLeft"/>
    </sheetView>
  </sheetViews>
  <sheetFormatPr baseColWidth="10" defaultColWidth="9.140625" defaultRowHeight="15" x14ac:dyDescent="0.25"/>
  <cols>
    <col min="1" max="1" width="4.140625" style="5" customWidth="1"/>
    <col min="2" max="2" width="8.7109375" customWidth="1"/>
    <col min="3" max="3" width="12.7109375" customWidth="1"/>
    <col min="4" max="4" width="8.7109375" customWidth="1"/>
    <col min="5" max="5" width="20.7109375" customWidth="1"/>
    <col min="6" max="6" width="8.7109375" style="5" customWidth="1"/>
    <col min="7" max="7" width="20.7109375" style="5" customWidth="1"/>
    <col min="8" max="8" width="8.7109375" customWidth="1"/>
    <col min="9" max="9" width="60.7109375" style="69" customWidth="1"/>
    <col min="10" max="11" width="10.7109375" style="57" customWidth="1"/>
    <col min="12" max="12" width="10.7109375" style="68" customWidth="1"/>
    <col min="13" max="15" width="9.7109375" style="4" customWidth="1"/>
    <col min="16" max="16" width="9.7109375" style="6" customWidth="1"/>
    <col min="17" max="19" width="9.7109375" style="5" customWidth="1"/>
    <col min="20" max="20" width="9.7109375" style="6" customWidth="1"/>
    <col min="21" max="21" width="9.7109375" style="5" customWidth="1"/>
    <col min="22" max="16384" width="9.140625" style="5"/>
  </cols>
  <sheetData>
    <row r="1" spans="2:22" x14ac:dyDescent="0.25">
      <c r="B1" s="15" t="s">
        <v>360</v>
      </c>
    </row>
    <row r="2" spans="2:22" x14ac:dyDescent="0.25">
      <c r="B2" s="14" t="s">
        <v>250</v>
      </c>
    </row>
    <row r="3" spans="2:22" s="11" customFormat="1" ht="25.5" x14ac:dyDescent="0.25">
      <c r="B3" s="65" t="s">
        <v>0</v>
      </c>
      <c r="C3" s="65" t="s">
        <v>173</v>
      </c>
      <c r="D3" s="65" t="s">
        <v>0</v>
      </c>
      <c r="E3" s="65" t="s">
        <v>172</v>
      </c>
      <c r="F3" s="65" t="s">
        <v>0</v>
      </c>
      <c r="G3" s="65" t="s">
        <v>171</v>
      </c>
      <c r="H3" s="65" t="s">
        <v>0</v>
      </c>
      <c r="I3" s="65" t="s">
        <v>170</v>
      </c>
      <c r="J3" s="44" t="s">
        <v>262</v>
      </c>
      <c r="K3" s="44" t="s">
        <v>263</v>
      </c>
      <c r="L3" s="44" t="s">
        <v>264</v>
      </c>
      <c r="M3" s="65" t="s">
        <v>581</v>
      </c>
      <c r="N3" s="66" t="s">
        <v>583</v>
      </c>
      <c r="O3" s="66" t="s">
        <v>3</v>
      </c>
      <c r="P3" s="66" t="s">
        <v>2</v>
      </c>
      <c r="Q3" s="66" t="s">
        <v>1</v>
      </c>
      <c r="R3" s="66" t="s">
        <v>247</v>
      </c>
      <c r="S3" s="66" t="s">
        <v>246</v>
      </c>
      <c r="T3" s="66" t="s">
        <v>248</v>
      </c>
      <c r="U3" s="66" t="s">
        <v>582</v>
      </c>
      <c r="V3" s="65" t="s">
        <v>584</v>
      </c>
    </row>
    <row r="4" spans="2:22" ht="25.5" x14ac:dyDescent="0.2">
      <c r="B4" s="112" t="s">
        <v>198</v>
      </c>
      <c r="C4" s="113" t="s">
        <v>199</v>
      </c>
      <c r="D4" s="112" t="s">
        <v>174</v>
      </c>
      <c r="E4" s="113" t="s">
        <v>179</v>
      </c>
      <c r="F4" s="112" t="s">
        <v>175</v>
      </c>
      <c r="G4" s="113" t="s">
        <v>180</v>
      </c>
      <c r="H4" s="22" t="s">
        <v>4</v>
      </c>
      <c r="I4" s="26" t="s">
        <v>94</v>
      </c>
      <c r="J4" s="22" t="str">
        <f>+VLOOKUP($I4,'Valorables - General'!$I$4:$L$96,2,)</f>
        <v>No</v>
      </c>
      <c r="K4" s="22" t="str">
        <f>+VLOOKUP($I4,'Valorables - General'!$I$4:$L$96,3,)</f>
        <v>Algunas salas</v>
      </c>
      <c r="L4" s="22" t="str">
        <f>+VLOOKUP($I4,'Valorables - General'!$I$4:$L$96,4,)</f>
        <v>Todas las salas</v>
      </c>
      <c r="M4" s="67"/>
      <c r="N4" s="47">
        <f>1/3</f>
        <v>0.33333333333333331</v>
      </c>
      <c r="O4" s="114">
        <v>0.36969999999999997</v>
      </c>
      <c r="P4" s="114">
        <v>5.45E-2</v>
      </c>
      <c r="Q4" s="114">
        <v>0.30159999999999998</v>
      </c>
      <c r="R4" s="111">
        <f>+SUMPRODUCT(M4:M6,N4:N6)</f>
        <v>0</v>
      </c>
      <c r="S4" s="111">
        <f>+O4*R4+O7*R7+O8*R8+O10*R10</f>
        <v>0</v>
      </c>
      <c r="T4" s="111">
        <f>+P4*S4+P12*S12+P15*S15+P26*S26+P34*S34+P48*S48</f>
        <v>0</v>
      </c>
      <c r="U4" s="111">
        <f>+Q4*T4+Q61*T61+Q75*T75+Q90*T90</f>
        <v>0</v>
      </c>
      <c r="V4" s="48">
        <f>+N4*O4*P4*Q4</f>
        <v>2.0256109466666662E-3</v>
      </c>
    </row>
    <row r="5" spans="2:22" ht="25.5" x14ac:dyDescent="0.2">
      <c r="B5" s="112"/>
      <c r="C5" s="113"/>
      <c r="D5" s="112"/>
      <c r="E5" s="113"/>
      <c r="F5" s="112"/>
      <c r="G5" s="113"/>
      <c r="H5" s="22" t="s">
        <v>5</v>
      </c>
      <c r="I5" s="26" t="s">
        <v>95</v>
      </c>
      <c r="J5" s="22" t="str">
        <f>+VLOOKUP($I5,'Valorables - General'!$I$4:$L$96,2,)</f>
        <v>No</v>
      </c>
      <c r="K5" s="22" t="str">
        <f>+VLOOKUP($I5,'Valorables - General'!$I$4:$L$96,3,)</f>
        <v>Tarjeta o similar</v>
      </c>
      <c r="L5" s="22" t="str">
        <f>+VLOOKUP($I5,'Valorables - General'!$I$4:$L$96,4,)</f>
        <v>Dispositivos biométricos</v>
      </c>
      <c r="M5" s="67"/>
      <c r="N5" s="47">
        <f>1/3</f>
        <v>0.33333333333333331</v>
      </c>
      <c r="O5" s="119"/>
      <c r="P5" s="119"/>
      <c r="Q5" s="119"/>
      <c r="R5" s="111"/>
      <c r="S5" s="111"/>
      <c r="T5" s="111"/>
      <c r="U5" s="111"/>
      <c r="V5" s="48">
        <f>+N5*O4*P4*Q4</f>
        <v>2.0256109466666662E-3</v>
      </c>
    </row>
    <row r="6" spans="2:22" ht="12.75" x14ac:dyDescent="0.2">
      <c r="B6" s="112"/>
      <c r="C6" s="113"/>
      <c r="D6" s="112"/>
      <c r="E6" s="113"/>
      <c r="F6" s="112"/>
      <c r="G6" s="113"/>
      <c r="H6" s="22" t="s">
        <v>6</v>
      </c>
      <c r="I6" s="26" t="s">
        <v>96</v>
      </c>
      <c r="J6" s="22" t="str">
        <f>+VLOOKUP($I6,'Valorables - General'!$I$4:$L$96,2,)</f>
        <v>No</v>
      </c>
      <c r="K6" s="22" t="str">
        <f>+VLOOKUP($I6,'Valorables - General'!$I$4:$L$96,3,)</f>
        <v>-</v>
      </c>
      <c r="L6" s="22" t="str">
        <f>+VLOOKUP($I6,'Valorables - General'!$I$4:$L$96,4,)</f>
        <v>Sí</v>
      </c>
      <c r="M6" s="67"/>
      <c r="N6" s="47">
        <f>1/3</f>
        <v>0.33333333333333331</v>
      </c>
      <c r="O6" s="119"/>
      <c r="P6" s="119"/>
      <c r="Q6" s="119"/>
      <c r="R6" s="111"/>
      <c r="S6" s="111"/>
      <c r="T6" s="111"/>
      <c r="U6" s="111"/>
      <c r="V6" s="48">
        <f>+N6*$O$4*$P$4*$Q$4</f>
        <v>2.0256109466666662E-3</v>
      </c>
    </row>
    <row r="7" spans="2:22" ht="12.75" customHeight="1" x14ac:dyDescent="0.2">
      <c r="B7" s="112"/>
      <c r="C7" s="113"/>
      <c r="D7" s="112"/>
      <c r="E7" s="113"/>
      <c r="F7" s="22" t="s">
        <v>176</v>
      </c>
      <c r="G7" s="26" t="s">
        <v>181</v>
      </c>
      <c r="H7" s="22" t="s">
        <v>7</v>
      </c>
      <c r="I7" s="26" t="s">
        <v>97</v>
      </c>
      <c r="J7" s="22" t="str">
        <f>+VLOOKUP($I7,'Valorables - General'!$I$4:$L$96,2,)</f>
        <v>&gt;35</v>
      </c>
      <c r="K7" s="22" t="str">
        <f>+VLOOKUP($I7,'Valorables - General'!$I$4:$L$96,3,)</f>
        <v>26&lt;X&lt;35</v>
      </c>
      <c r="L7" s="22" t="str">
        <f>+VLOOKUP($I7,'Valorables - General'!$I$4:$L$96,4,)</f>
        <v>&lt;25</v>
      </c>
      <c r="M7" s="67"/>
      <c r="N7" s="49">
        <v>1</v>
      </c>
      <c r="O7" s="50">
        <v>0.31969999999999998</v>
      </c>
      <c r="P7" s="119"/>
      <c r="Q7" s="119"/>
      <c r="R7" s="56">
        <f>+N7*M7</f>
        <v>0</v>
      </c>
      <c r="S7" s="111"/>
      <c r="T7" s="111"/>
      <c r="U7" s="111"/>
      <c r="V7" s="48">
        <f>+N7*$O$7*$P$4*$Q$4</f>
        <v>5.2549728399999994E-3</v>
      </c>
    </row>
    <row r="8" spans="2:22" ht="12.75" x14ac:dyDescent="0.2">
      <c r="B8" s="112"/>
      <c r="C8" s="113"/>
      <c r="D8" s="112"/>
      <c r="E8" s="113"/>
      <c r="F8" s="112" t="s">
        <v>177</v>
      </c>
      <c r="G8" s="113" t="s">
        <v>182</v>
      </c>
      <c r="H8" s="22" t="s">
        <v>8</v>
      </c>
      <c r="I8" s="26" t="s">
        <v>98</v>
      </c>
      <c r="J8" s="22" t="str">
        <f>+VLOOKUP($I8,'Valorables - General'!$I$4:$L$96,2,)</f>
        <v>L60</v>
      </c>
      <c r="K8" s="22" t="str">
        <f>+VLOOKUP($I8,'Valorables - General'!$I$4:$L$96,3,)</f>
        <v>L70</v>
      </c>
      <c r="L8" s="22" t="str">
        <f>+VLOOKUP($I8,'Valorables - General'!$I$4:$L$96,4,)</f>
        <v>L80</v>
      </c>
      <c r="M8" s="67"/>
      <c r="N8" s="49">
        <f>1/2</f>
        <v>0.5</v>
      </c>
      <c r="O8" s="114">
        <v>0.1676</v>
      </c>
      <c r="P8" s="119"/>
      <c r="Q8" s="119"/>
      <c r="R8" s="111">
        <f>+SUMPRODUCT(N8:N9,M8:M9)</f>
        <v>0</v>
      </c>
      <c r="S8" s="111"/>
      <c r="T8" s="111"/>
      <c r="U8" s="111"/>
      <c r="V8" s="48">
        <f>+N8*$O$8*$P$4*$Q$4</f>
        <v>1.3774373599999999E-3</v>
      </c>
    </row>
    <row r="9" spans="2:22" ht="12.75" x14ac:dyDescent="0.2">
      <c r="B9" s="112"/>
      <c r="C9" s="113"/>
      <c r="D9" s="112"/>
      <c r="E9" s="113"/>
      <c r="F9" s="112"/>
      <c r="G9" s="113"/>
      <c r="H9" s="22" t="s">
        <v>9</v>
      </c>
      <c r="I9" s="26" t="s">
        <v>99</v>
      </c>
      <c r="J9" s="22" t="str">
        <f>+VLOOKUP($I9,'Valorables - General'!$I$4:$L$96,2,)</f>
        <v>&lt;55</v>
      </c>
      <c r="K9" s="22">
        <f>+VLOOKUP($I9,'Valorables - General'!$I$4:$L$96,3,)</f>
        <v>55</v>
      </c>
      <c r="L9" s="22">
        <f>+VLOOKUP($I9,'Valorables - General'!$I$4:$L$96,4,)</f>
        <v>66</v>
      </c>
      <c r="M9" s="67"/>
      <c r="N9" s="49">
        <f t="shared" ref="N9:N14" si="0">1/2</f>
        <v>0.5</v>
      </c>
      <c r="O9" s="119"/>
      <c r="P9" s="119"/>
      <c r="Q9" s="119"/>
      <c r="R9" s="111"/>
      <c r="S9" s="111"/>
      <c r="T9" s="111"/>
      <c r="U9" s="111"/>
      <c r="V9" s="48">
        <f>+N9*$O$8*$P$4*$Q$4</f>
        <v>1.3774373599999999E-3</v>
      </c>
    </row>
    <row r="10" spans="2:22" ht="12.75" x14ac:dyDescent="0.2">
      <c r="B10" s="112"/>
      <c r="C10" s="113"/>
      <c r="D10" s="112"/>
      <c r="E10" s="113"/>
      <c r="F10" s="112" t="s">
        <v>178</v>
      </c>
      <c r="G10" s="113" t="s">
        <v>183</v>
      </c>
      <c r="H10" s="22" t="s">
        <v>10</v>
      </c>
      <c r="I10" s="26" t="s">
        <v>98</v>
      </c>
      <c r="J10" s="22" t="str">
        <f>+VLOOKUP($I10,'Valorables - General'!$I$4:$L$96,2,)</f>
        <v>L60</v>
      </c>
      <c r="K10" s="22" t="str">
        <f>+VLOOKUP($I10,'Valorables - General'!$I$4:$L$96,3,)</f>
        <v>L70</v>
      </c>
      <c r="L10" s="22" t="str">
        <f>+VLOOKUP($I10,'Valorables - General'!$I$4:$L$96,4,)</f>
        <v>L80</v>
      </c>
      <c r="M10" s="67"/>
      <c r="N10" s="49">
        <f t="shared" si="0"/>
        <v>0.5</v>
      </c>
      <c r="O10" s="114">
        <v>0.14299999999999999</v>
      </c>
      <c r="P10" s="119"/>
      <c r="Q10" s="119"/>
      <c r="R10" s="111">
        <f>+SUMPRODUCT(N10:N11,M10:M11)</f>
        <v>0</v>
      </c>
      <c r="S10" s="111"/>
      <c r="T10" s="111"/>
      <c r="U10" s="111"/>
      <c r="V10" s="48">
        <f>+N10*$O$10*$P$4*$Q$4</f>
        <v>1.1752597999999997E-3</v>
      </c>
    </row>
    <row r="11" spans="2:22" ht="12.75" x14ac:dyDescent="0.2">
      <c r="B11" s="112"/>
      <c r="C11" s="113"/>
      <c r="D11" s="112"/>
      <c r="E11" s="113"/>
      <c r="F11" s="112"/>
      <c r="G11" s="113"/>
      <c r="H11" s="22" t="s">
        <v>11</v>
      </c>
      <c r="I11" s="26" t="s">
        <v>99</v>
      </c>
      <c r="J11" s="22" t="str">
        <f>+VLOOKUP($I11,'Valorables - General'!$I$4:$L$96,2,)</f>
        <v>&lt;55</v>
      </c>
      <c r="K11" s="22">
        <f>+VLOOKUP($I11,'Valorables - General'!$I$4:$L$96,3,)</f>
        <v>55</v>
      </c>
      <c r="L11" s="22">
        <f>+VLOOKUP($I11,'Valorables - General'!$I$4:$L$96,4,)</f>
        <v>66</v>
      </c>
      <c r="M11" s="67"/>
      <c r="N11" s="49">
        <f t="shared" si="0"/>
        <v>0.5</v>
      </c>
      <c r="O11" s="119"/>
      <c r="P11" s="119"/>
      <c r="Q11" s="119"/>
      <c r="R11" s="111"/>
      <c r="S11" s="111"/>
      <c r="T11" s="111"/>
      <c r="U11" s="111"/>
      <c r="V11" s="48">
        <f>+N11*$O$10*$P$4*$Q$4</f>
        <v>1.1752597999999997E-3</v>
      </c>
    </row>
    <row r="12" spans="2:22" ht="25.5" x14ac:dyDescent="0.2">
      <c r="B12" s="112"/>
      <c r="C12" s="113"/>
      <c r="D12" s="112" t="s">
        <v>189</v>
      </c>
      <c r="E12" s="113" t="s">
        <v>188</v>
      </c>
      <c r="F12" s="22" t="s">
        <v>184</v>
      </c>
      <c r="G12" s="26" t="s">
        <v>186</v>
      </c>
      <c r="H12" s="22" t="s">
        <v>12</v>
      </c>
      <c r="I12" s="26" t="s">
        <v>100</v>
      </c>
      <c r="J12" s="22" t="str">
        <f>+VLOOKUP($I12,'Valorables - General'!$I$4:$L$96,2,)</f>
        <v>&lt;500</v>
      </c>
      <c r="K12" s="22" t="str">
        <f>+VLOOKUP($I12,'Valorables - General'!$I$4:$L$96,3,)</f>
        <v>500&lt;L&lt;1000</v>
      </c>
      <c r="L12" s="22" t="str">
        <f>+VLOOKUP($I12,'Valorables - General'!$I$4:$L$96,4,)</f>
        <v>&gt;1000</v>
      </c>
      <c r="M12" s="67"/>
      <c r="N12" s="49">
        <v>1</v>
      </c>
      <c r="O12" s="50">
        <v>0.50160000000000005</v>
      </c>
      <c r="P12" s="114">
        <v>0.05</v>
      </c>
      <c r="Q12" s="119"/>
      <c r="R12" s="56">
        <f>+N12*M12</f>
        <v>0</v>
      </c>
      <c r="S12" s="111">
        <f>+O12*R12+O13*R13</f>
        <v>0</v>
      </c>
      <c r="T12" s="111"/>
      <c r="U12" s="111"/>
      <c r="V12" s="48">
        <f>+N12*$O$12*$P$12*$Q$4</f>
        <v>7.5641280000000007E-3</v>
      </c>
    </row>
    <row r="13" spans="2:22" ht="25.5" x14ac:dyDescent="0.2">
      <c r="B13" s="112"/>
      <c r="C13" s="113"/>
      <c r="D13" s="112"/>
      <c r="E13" s="113"/>
      <c r="F13" s="112" t="s">
        <v>185</v>
      </c>
      <c r="G13" s="113" t="s">
        <v>187</v>
      </c>
      <c r="H13" s="22" t="s">
        <v>13</v>
      </c>
      <c r="I13" s="26" t="s">
        <v>101</v>
      </c>
      <c r="J13" s="22" t="str">
        <f>+VLOOKUP($I13,'Valorables - General'!$I$4:$L$96,2,)</f>
        <v>&lt;=15%</v>
      </c>
      <c r="K13" s="22" t="str">
        <f>+VLOOKUP($I13,'Valorables - General'!$I$4:$L$96,3,)</f>
        <v>15%&lt;THD&lt;33%</v>
      </c>
      <c r="L13" s="22" t="str">
        <f>+VLOOKUP($I13,'Valorables - General'!$I$4:$L$96,4,)</f>
        <v>&gt;=33%</v>
      </c>
      <c r="M13" s="67"/>
      <c r="N13" s="49">
        <f t="shared" si="0"/>
        <v>0.5</v>
      </c>
      <c r="O13" s="114">
        <v>0.49840000000000001</v>
      </c>
      <c r="P13" s="119"/>
      <c r="Q13" s="119"/>
      <c r="R13" s="111">
        <f>+SUMPRODUCT(N13:N14,M13:M14)</f>
        <v>0</v>
      </c>
      <c r="S13" s="111"/>
      <c r="T13" s="111"/>
      <c r="U13" s="111"/>
      <c r="V13" s="48">
        <f>+N13*$O$13*$P$12*$Q$4</f>
        <v>3.7579359999999999E-3</v>
      </c>
    </row>
    <row r="14" spans="2:22" ht="12.75" x14ac:dyDescent="0.2">
      <c r="B14" s="112"/>
      <c r="C14" s="113"/>
      <c r="D14" s="112"/>
      <c r="E14" s="113"/>
      <c r="F14" s="112"/>
      <c r="G14" s="113"/>
      <c r="H14" s="22" t="s">
        <v>14</v>
      </c>
      <c r="I14" s="26" t="s">
        <v>102</v>
      </c>
      <c r="J14" s="22" t="str">
        <f>+VLOOKUP($I14,'Valorables - General'!$I$4:$L$96,2,)</f>
        <v>&lt;35</v>
      </c>
      <c r="K14" s="22">
        <f>+VLOOKUP($I14,'Valorables - General'!$I$4:$L$96,3,)</f>
        <v>35</v>
      </c>
      <c r="L14" s="22">
        <f>+VLOOKUP($I14,'Valorables - General'!$I$4:$L$96,4,)</f>
        <v>40</v>
      </c>
      <c r="M14" s="67"/>
      <c r="N14" s="49">
        <f t="shared" si="0"/>
        <v>0.5</v>
      </c>
      <c r="O14" s="119"/>
      <c r="P14" s="119"/>
      <c r="Q14" s="119"/>
      <c r="R14" s="111"/>
      <c r="S14" s="111"/>
      <c r="T14" s="111"/>
      <c r="U14" s="111"/>
      <c r="V14" s="48">
        <f>+N14*$O$13*$P$12*$Q$4</f>
        <v>3.7579359999999999E-3</v>
      </c>
    </row>
    <row r="15" spans="2:22" ht="25.5" x14ac:dyDescent="0.2">
      <c r="B15" s="112"/>
      <c r="C15" s="113"/>
      <c r="D15" s="112" t="s">
        <v>190</v>
      </c>
      <c r="E15" s="113" t="s">
        <v>191</v>
      </c>
      <c r="F15" s="112" t="s">
        <v>200</v>
      </c>
      <c r="G15" s="113" t="s">
        <v>205</v>
      </c>
      <c r="H15" s="22" t="s">
        <v>15</v>
      </c>
      <c r="I15" s="26" t="s">
        <v>258</v>
      </c>
      <c r="J15" s="22" t="str">
        <f>+VLOOKUP($I15,'Valorables - General'!$I$4:$L$96,2,)</f>
        <v>No</v>
      </c>
      <c r="K15" s="22">
        <f>+VLOOKUP($I15,'Valorables - General'!$I$4:$L$96,3,)</f>
        <v>2</v>
      </c>
      <c r="L15" s="22" t="str">
        <f>+VLOOKUP($I15,'Valorables - General'!$I$4:$L$96,4,)</f>
        <v>3 ó más</v>
      </c>
      <c r="M15" s="67"/>
      <c r="N15" s="49">
        <v>0.2</v>
      </c>
      <c r="O15" s="114">
        <v>0.42409999999999998</v>
      </c>
      <c r="P15" s="114">
        <v>0.2261</v>
      </c>
      <c r="Q15" s="119"/>
      <c r="R15" s="111">
        <f>+SUMPRODUCT(N15:N19,M15:M19)</f>
        <v>0</v>
      </c>
      <c r="S15" s="111">
        <f>+O15*R15+O21*R21+R25*O25</f>
        <v>0</v>
      </c>
      <c r="T15" s="111"/>
      <c r="U15" s="111"/>
      <c r="V15" s="48">
        <f t="shared" ref="V15:V20" si="1">+N15*$O$15*$P$15*$Q$4</f>
        <v>5.7840250831999998E-3</v>
      </c>
    </row>
    <row r="16" spans="2:22" ht="12.75" x14ac:dyDescent="0.2">
      <c r="B16" s="112"/>
      <c r="C16" s="113"/>
      <c r="D16" s="112"/>
      <c r="E16" s="113"/>
      <c r="F16" s="112"/>
      <c r="G16" s="113"/>
      <c r="H16" s="22" t="s">
        <v>16</v>
      </c>
      <c r="I16" s="26" t="s">
        <v>257</v>
      </c>
      <c r="J16" s="22" t="str">
        <f>+VLOOKUP($I16,'Valorables - General'!$I$4:$L$96,2,)</f>
        <v>No</v>
      </c>
      <c r="K16" s="22" t="str">
        <f>+VLOOKUP($I16,'Valorables - General'!$I$4:$L$96,3,)</f>
        <v>-</v>
      </c>
      <c r="L16" s="22" t="str">
        <f>+VLOOKUP($I16,'Valorables - General'!$I$4:$L$96,4,)</f>
        <v>Si</v>
      </c>
      <c r="M16" s="67"/>
      <c r="N16" s="49">
        <v>0.15</v>
      </c>
      <c r="O16" s="114"/>
      <c r="P16" s="119"/>
      <c r="Q16" s="119"/>
      <c r="R16" s="111"/>
      <c r="S16" s="111"/>
      <c r="T16" s="111"/>
      <c r="U16" s="111"/>
      <c r="V16" s="48">
        <f t="shared" si="1"/>
        <v>4.3380188123999987E-3</v>
      </c>
    </row>
    <row r="17" spans="2:22" ht="25.5" x14ac:dyDescent="0.2">
      <c r="B17" s="112"/>
      <c r="C17" s="113"/>
      <c r="D17" s="112"/>
      <c r="E17" s="113"/>
      <c r="F17" s="112"/>
      <c r="G17" s="113"/>
      <c r="H17" s="22" t="s">
        <v>17</v>
      </c>
      <c r="I17" s="26" t="s">
        <v>103</v>
      </c>
      <c r="J17" s="22" t="str">
        <f>+VLOOKUP($I17,'Valorables - General'!$I$4:$L$96,2,)</f>
        <v>Aire natural (AN)</v>
      </c>
      <c r="K17" s="22" t="str">
        <f>+VLOOKUP($I17,'Valorables - General'!$I$4:$L$96,3,)</f>
        <v>-</v>
      </c>
      <c r="L17" s="22" t="str">
        <f>+VLOOKUP($I17,'Valorables - General'!$I$4:$L$96,4,)</f>
        <v>Aire forzado (AF)</v>
      </c>
      <c r="M17" s="67"/>
      <c r="N17" s="49">
        <v>0.15</v>
      </c>
      <c r="O17" s="114"/>
      <c r="P17" s="119"/>
      <c r="Q17" s="119"/>
      <c r="R17" s="111"/>
      <c r="S17" s="111"/>
      <c r="T17" s="111"/>
      <c r="U17" s="111"/>
      <c r="V17" s="48">
        <f t="shared" si="1"/>
        <v>4.3380188123999987E-3</v>
      </c>
    </row>
    <row r="18" spans="2:22" ht="12.75" x14ac:dyDescent="0.2">
      <c r="B18" s="112"/>
      <c r="C18" s="113"/>
      <c r="D18" s="112"/>
      <c r="E18" s="113"/>
      <c r="F18" s="112"/>
      <c r="G18" s="113"/>
      <c r="H18" s="22" t="s">
        <v>18</v>
      </c>
      <c r="I18" s="26" t="s">
        <v>104</v>
      </c>
      <c r="J18" s="22" t="str">
        <f>+VLOOKUP($I18,'Valorables - General'!$I$4:$L$96,2,)</f>
        <v>&gt;=75</v>
      </c>
      <c r="K18" s="22" t="str">
        <f>+VLOOKUP($I18,'Valorables - General'!$I$4:$L$96,3,)</f>
        <v>65&lt;X&lt;75</v>
      </c>
      <c r="L18" s="22" t="str">
        <f>+VLOOKUP($I18,'Valorables - General'!$I$4:$L$96,4,)</f>
        <v>&lt;=65</v>
      </c>
      <c r="M18" s="67"/>
      <c r="N18" s="49">
        <v>0.1</v>
      </c>
      <c r="O18" s="114"/>
      <c r="P18" s="119"/>
      <c r="Q18" s="119"/>
      <c r="R18" s="111"/>
      <c r="S18" s="111"/>
      <c r="T18" s="111"/>
      <c r="U18" s="111"/>
      <c r="V18" s="48">
        <f t="shared" si="1"/>
        <v>2.8920125415999999E-3</v>
      </c>
    </row>
    <row r="19" spans="2:22" ht="12.75" x14ac:dyDescent="0.2">
      <c r="B19" s="112"/>
      <c r="C19" s="113"/>
      <c r="D19" s="112"/>
      <c r="E19" s="113"/>
      <c r="F19" s="112"/>
      <c r="G19" s="113"/>
      <c r="H19" s="22" t="s">
        <v>19</v>
      </c>
      <c r="I19" s="26" t="s">
        <v>251</v>
      </c>
      <c r="J19" s="22" t="str">
        <f>+VLOOKUP($I19,'Valorables - General'!$I$4:$L$96,2,)</f>
        <v>C2</v>
      </c>
      <c r="K19" s="22" t="str">
        <f>+VLOOKUP($I19,'Valorables - General'!$I$4:$L$96,3,)</f>
        <v>C3</v>
      </c>
      <c r="L19" s="22" t="str">
        <f>+VLOOKUP($I19,'Valorables - General'!$I$4:$L$96,4,)</f>
        <v>C4 ó C5-M</v>
      </c>
      <c r="M19" s="67"/>
      <c r="N19" s="49">
        <v>0.2</v>
      </c>
      <c r="O19" s="114"/>
      <c r="P19" s="119"/>
      <c r="Q19" s="119"/>
      <c r="R19" s="111"/>
      <c r="S19" s="111"/>
      <c r="T19" s="111"/>
      <c r="U19" s="111"/>
      <c r="V19" s="48">
        <f t="shared" si="1"/>
        <v>5.7840250831999998E-3</v>
      </c>
    </row>
    <row r="20" spans="2:22" ht="12.75" x14ac:dyDescent="0.2">
      <c r="B20" s="112"/>
      <c r="C20" s="113"/>
      <c r="D20" s="112"/>
      <c r="E20" s="113"/>
      <c r="F20" s="112"/>
      <c r="G20" s="113"/>
      <c r="H20" s="22" t="s">
        <v>20</v>
      </c>
      <c r="I20" s="46" t="s">
        <v>252</v>
      </c>
      <c r="J20" s="22" t="str">
        <f>+VLOOKUP($I20,'Valorables - General'!$I$4:$L$96,2,)</f>
        <v>E2</v>
      </c>
      <c r="K20" s="22" t="str">
        <f>+VLOOKUP($I20,'Valorables - General'!$I$4:$L$96,3,)</f>
        <v>E3</v>
      </c>
      <c r="L20" s="22" t="str">
        <f>+VLOOKUP($I20,'Valorables - General'!$I$4:$L$96,4,)</f>
        <v>E4</v>
      </c>
      <c r="M20" s="67"/>
      <c r="N20" s="49">
        <v>0.2</v>
      </c>
      <c r="O20" s="114"/>
      <c r="P20" s="119"/>
      <c r="Q20" s="119"/>
      <c r="R20" s="111"/>
      <c r="S20" s="111"/>
      <c r="T20" s="111"/>
      <c r="U20" s="111"/>
      <c r="V20" s="48">
        <f t="shared" si="1"/>
        <v>5.7840250831999998E-3</v>
      </c>
    </row>
    <row r="21" spans="2:22" ht="12.75" customHeight="1" x14ac:dyDescent="0.2">
      <c r="B21" s="112"/>
      <c r="C21" s="113"/>
      <c r="D21" s="112"/>
      <c r="E21" s="113"/>
      <c r="F21" s="112" t="s">
        <v>201</v>
      </c>
      <c r="G21" s="113" t="s">
        <v>204</v>
      </c>
      <c r="H21" s="22" t="s">
        <v>21</v>
      </c>
      <c r="I21" s="26" t="s">
        <v>256</v>
      </c>
      <c r="J21" s="22" t="str">
        <f>+VLOOKUP($I21,'Valorables - General'!$I$4:$L$96,2,)</f>
        <v>No</v>
      </c>
      <c r="K21" s="22" t="str">
        <f>+VLOOKUP($I21,'Valorables - General'!$I$4:$L$96,3,)</f>
        <v>-</v>
      </c>
      <c r="L21" s="22" t="str">
        <f>+VLOOKUP($I21,'Valorables - General'!$I$4:$L$96,4,)</f>
        <v>Sí</v>
      </c>
      <c r="M21" s="67"/>
      <c r="N21" s="47">
        <v>0.05</v>
      </c>
      <c r="O21" s="114">
        <v>0.47189999999999999</v>
      </c>
      <c r="P21" s="119"/>
      <c r="Q21" s="119"/>
      <c r="R21" s="111">
        <f>+SUMPRODUCT(N21:N23,M21:M23)</f>
        <v>0</v>
      </c>
      <c r="S21" s="111"/>
      <c r="T21" s="111"/>
      <c r="U21" s="111"/>
      <c r="V21" s="48">
        <f>+N21*$O$21*$P$15*$Q$4</f>
        <v>1.6089845771999998E-3</v>
      </c>
    </row>
    <row r="22" spans="2:22" ht="38.25" x14ac:dyDescent="0.2">
      <c r="B22" s="112"/>
      <c r="C22" s="113"/>
      <c r="D22" s="112"/>
      <c r="E22" s="113"/>
      <c r="F22" s="112"/>
      <c r="G22" s="113"/>
      <c r="H22" s="22" t="s">
        <v>22</v>
      </c>
      <c r="I22" s="26" t="s">
        <v>163</v>
      </c>
      <c r="J22" s="22" t="str">
        <f>+VLOOKUP($I22,'Valorables - General'!$I$4:$L$96,2,)</f>
        <v>No</v>
      </c>
      <c r="K22" s="22" t="str">
        <f>+VLOOKUP($I22,'Valorables - General'!$I$4:$L$96,3,)</f>
        <v>&gt;=4</v>
      </c>
      <c r="L22" s="22" t="str">
        <f>+VLOOKUP($I22,'Valorables - General'!$I$4:$L$96,4,)</f>
        <v>&gt;=10</v>
      </c>
      <c r="M22" s="67"/>
      <c r="N22" s="47">
        <v>0.35</v>
      </c>
      <c r="O22" s="114"/>
      <c r="P22" s="119"/>
      <c r="Q22" s="119"/>
      <c r="R22" s="111"/>
      <c r="S22" s="111"/>
      <c r="T22" s="111"/>
      <c r="U22" s="111"/>
      <c r="V22" s="48">
        <f>+N22*$O$21*$P$15*$Q$4</f>
        <v>1.1262892040399998E-2</v>
      </c>
    </row>
    <row r="23" spans="2:22" ht="114.75" x14ac:dyDescent="0.2">
      <c r="B23" s="112"/>
      <c r="C23" s="113"/>
      <c r="D23" s="112"/>
      <c r="E23" s="113"/>
      <c r="F23" s="112"/>
      <c r="G23" s="113"/>
      <c r="H23" s="22" t="s">
        <v>23</v>
      </c>
      <c r="I23" s="26" t="s">
        <v>105</v>
      </c>
      <c r="J23" s="22" t="str">
        <f>+VLOOKUP($I23,'Valorables - General'!$I$4:$L$96,2,)</f>
        <v>No</v>
      </c>
      <c r="K23" s="22" t="str">
        <f>+VLOOKUP($I23,'Valorables - General'!$I$4:$L$96,3,)</f>
        <v>- Seco: 6 PTC (o 3 PT100) + relé
- Éster: Termómetro alarma y disparo y aguja de máxima</v>
      </c>
      <c r="L23" s="22" t="str">
        <f>+VLOOKUP($I23,'Valorables - General'!$I$4:$L$96,4,)</f>
        <v>9 PTC (o 6 PT100) + relé</v>
      </c>
      <c r="M23" s="67"/>
      <c r="N23" s="47">
        <v>0.35</v>
      </c>
      <c r="O23" s="114"/>
      <c r="P23" s="119"/>
      <c r="Q23" s="119"/>
      <c r="R23" s="111"/>
      <c r="S23" s="111"/>
      <c r="T23" s="111"/>
      <c r="U23" s="111"/>
      <c r="V23" s="48">
        <f>+N23*$O$21*$P$15*$Q$4</f>
        <v>1.1262892040399998E-2</v>
      </c>
    </row>
    <row r="24" spans="2:22" ht="12.75" x14ac:dyDescent="0.2">
      <c r="B24" s="112"/>
      <c r="C24" s="113"/>
      <c r="D24" s="112"/>
      <c r="E24" s="113"/>
      <c r="F24" s="112"/>
      <c r="G24" s="113"/>
      <c r="H24" s="22" t="s">
        <v>24</v>
      </c>
      <c r="I24" s="46" t="s">
        <v>255</v>
      </c>
      <c r="J24" s="22" t="str">
        <f>+VLOOKUP($I24,'Valorables - General'!$I$4:$L$96,2,)</f>
        <v>3kV</v>
      </c>
      <c r="K24" s="22" t="str">
        <f>+VLOOKUP($I24,'Valorables - General'!$I$4:$L$96,3,)</f>
        <v>-</v>
      </c>
      <c r="L24" s="22" t="str">
        <f>+VLOOKUP($I24,'Valorables - General'!$I$4:$L$96,4,)</f>
        <v>10 kV</v>
      </c>
      <c r="M24" s="67"/>
      <c r="N24" s="47">
        <v>0.25</v>
      </c>
      <c r="O24" s="114"/>
      <c r="P24" s="119"/>
      <c r="Q24" s="119"/>
      <c r="R24" s="111"/>
      <c r="S24" s="111"/>
      <c r="T24" s="111"/>
      <c r="U24" s="111"/>
      <c r="V24" s="48">
        <f>+N24*$O$21*$P$15*$Q$4</f>
        <v>8.0449228859999986E-3</v>
      </c>
    </row>
    <row r="25" spans="2:22" ht="153" x14ac:dyDescent="0.2">
      <c r="B25" s="112"/>
      <c r="C25" s="113"/>
      <c r="D25" s="112"/>
      <c r="E25" s="113"/>
      <c r="F25" s="22" t="s">
        <v>202</v>
      </c>
      <c r="G25" s="26" t="s">
        <v>203</v>
      </c>
      <c r="H25" s="22" t="s">
        <v>25</v>
      </c>
      <c r="I25" s="26" t="s">
        <v>164</v>
      </c>
      <c r="J25" s="22" t="str">
        <f>+VLOOKUP($I25,'Valorables - General'!$I$4:$L$96,2,)</f>
        <v>No se define</v>
      </c>
      <c r="K25" s="22" t="str">
        <f>+VLOOKUP($I25,'Valorables - General'!$I$4:$L$96,3,)</f>
        <v xml:space="preserve">- Ensayos rutinarios IEC.
- Ensayos de tipo IEC: incremento de temperatura, impulso de tipo rayo </v>
      </c>
      <c r="L25" s="22" t="str">
        <f>+VLOOKUP($I25,'Valorables - General'!$I$4:$L$96,4,)</f>
        <v>- Ensayos especiales IEC: nivel de ruido, cortocircuito
- Otros: resistencia sísmica, climático, medioambiental o  clase de fuego.</v>
      </c>
      <c r="M25" s="67"/>
      <c r="N25" s="49">
        <v>1</v>
      </c>
      <c r="O25" s="50">
        <v>0.104</v>
      </c>
      <c r="P25" s="119"/>
      <c r="Q25" s="119"/>
      <c r="R25" s="56">
        <f>+N25*M25</f>
        <v>0</v>
      </c>
      <c r="S25" s="111"/>
      <c r="T25" s="111"/>
      <c r="U25" s="111"/>
      <c r="V25" s="48">
        <f>+N25*$O$25*$P$15*$Q$4</f>
        <v>7.0919430399999988E-3</v>
      </c>
    </row>
    <row r="26" spans="2:22" ht="114.75" x14ac:dyDescent="0.2">
      <c r="B26" s="112"/>
      <c r="C26" s="113"/>
      <c r="D26" s="112" t="s">
        <v>192</v>
      </c>
      <c r="E26" s="113" t="s">
        <v>193</v>
      </c>
      <c r="F26" s="112" t="s">
        <v>206</v>
      </c>
      <c r="G26" s="113" t="s">
        <v>205</v>
      </c>
      <c r="H26" s="22" t="s">
        <v>26</v>
      </c>
      <c r="I26" s="26" t="s">
        <v>106</v>
      </c>
      <c r="J26" s="22" t="str">
        <f>+VLOOKUP($I26,'Valorables - General'!$I$4:$L$96,2,)</f>
        <v>No se define</v>
      </c>
      <c r="K26" s="22" t="str">
        <f>+VLOOKUP($I26,'Valorables - General'!$I$4:$L$96,3,)</f>
        <v>Estructura metálica galvanizada en caliente y chapa pintada</v>
      </c>
      <c r="L26" s="22" t="str">
        <f>+VLOOKUP($I26,'Valorables - General'!$I$4:$L$96,4,)</f>
        <v>Estructura metálica galvanizada en caliente y chapa con tratamientos superficiales anticorrosión</v>
      </c>
      <c r="M26" s="67"/>
      <c r="N26" s="49">
        <v>0.3</v>
      </c>
      <c r="O26" s="114">
        <v>0.38819999999999999</v>
      </c>
      <c r="P26" s="114">
        <v>0.23649999999999999</v>
      </c>
      <c r="Q26" s="119"/>
      <c r="R26" s="111">
        <f>+SUMPRODUCT(N26:N29,M26:M29)</f>
        <v>0</v>
      </c>
      <c r="S26" s="111">
        <f>+O26*R26+O30*R30</f>
        <v>0</v>
      </c>
      <c r="T26" s="111"/>
      <c r="U26" s="111"/>
      <c r="V26" s="48">
        <f>+N26*$O$26*$P$26*$Q$4</f>
        <v>8.306905463999998E-3</v>
      </c>
    </row>
    <row r="27" spans="2:22" ht="12.75" x14ac:dyDescent="0.2">
      <c r="B27" s="112"/>
      <c r="C27" s="113"/>
      <c r="D27" s="112"/>
      <c r="E27" s="113"/>
      <c r="F27" s="112"/>
      <c r="G27" s="113"/>
      <c r="H27" s="22" t="s">
        <v>27</v>
      </c>
      <c r="I27" s="26" t="s">
        <v>107</v>
      </c>
      <c r="J27" s="22" t="str">
        <f>+VLOOKUP($I27,'Valorables - General'!$I$4:$L$96,2,)</f>
        <v>No</v>
      </c>
      <c r="K27" s="22" t="str">
        <f>+VLOOKUP($I27,'Valorables - General'!$I$4:$L$96,3,)</f>
        <v>-</v>
      </c>
      <c r="L27" s="22" t="str">
        <f>+VLOOKUP($I27,'Valorables - General'!$I$4:$L$96,4,)</f>
        <v>Sí</v>
      </c>
      <c r="M27" s="67"/>
      <c r="N27" s="49">
        <v>0.2</v>
      </c>
      <c r="O27" s="119"/>
      <c r="P27" s="119"/>
      <c r="Q27" s="119"/>
      <c r="R27" s="111"/>
      <c r="S27" s="111"/>
      <c r="T27" s="111"/>
      <c r="U27" s="111"/>
      <c r="V27" s="48">
        <f>+N27*$O$26*$P$26*$Q$4</f>
        <v>5.5379369759999998E-3</v>
      </c>
    </row>
    <row r="28" spans="2:22" ht="12.75" x14ac:dyDescent="0.2">
      <c r="B28" s="112"/>
      <c r="C28" s="113"/>
      <c r="D28" s="112"/>
      <c r="E28" s="113"/>
      <c r="F28" s="112"/>
      <c r="G28" s="113"/>
      <c r="H28" s="22" t="s">
        <v>28</v>
      </c>
      <c r="I28" s="26" t="s">
        <v>108</v>
      </c>
      <c r="J28" s="22" t="str">
        <f>+VLOOKUP($I28,'Valorables - General'!$I$4:$L$96,2,)</f>
        <v>No</v>
      </c>
      <c r="K28" s="22" t="str">
        <f>+VLOOKUP($I28,'Valorables - General'!$I$4:$L$96,3,)</f>
        <v>-</v>
      </c>
      <c r="L28" s="22" t="str">
        <f>+VLOOKUP($I28,'Valorables - General'!$I$4:$L$96,4,)</f>
        <v>Sí</v>
      </c>
      <c r="M28" s="67"/>
      <c r="N28" s="49">
        <v>0.3</v>
      </c>
      <c r="O28" s="119"/>
      <c r="P28" s="119"/>
      <c r="Q28" s="119"/>
      <c r="R28" s="111"/>
      <c r="S28" s="111"/>
      <c r="T28" s="111"/>
      <c r="U28" s="111"/>
      <c r="V28" s="48">
        <f>+N28*$O$26*$P$26*$Q$4</f>
        <v>8.306905463999998E-3</v>
      </c>
    </row>
    <row r="29" spans="2:22" ht="12.75" x14ac:dyDescent="0.2">
      <c r="B29" s="112"/>
      <c r="C29" s="113"/>
      <c r="D29" s="112"/>
      <c r="E29" s="113"/>
      <c r="F29" s="112"/>
      <c r="G29" s="113"/>
      <c r="H29" s="22" t="s">
        <v>29</v>
      </c>
      <c r="I29" s="26" t="s">
        <v>109</v>
      </c>
      <c r="J29" s="22" t="str">
        <f>+VLOOKUP($I29,'Valorables - General'!$I$4:$L$96,2,)</f>
        <v>No</v>
      </c>
      <c r="K29" s="22" t="str">
        <f>+VLOOKUP($I29,'Valorables - General'!$I$4:$L$96,3,)</f>
        <v>-</v>
      </c>
      <c r="L29" s="22" t="str">
        <f>+VLOOKUP($I29,'Valorables - General'!$I$4:$L$96,4,)</f>
        <v>Sí</v>
      </c>
      <c r="M29" s="67"/>
      <c r="N29" s="49">
        <v>0.2</v>
      </c>
      <c r="O29" s="119"/>
      <c r="P29" s="119"/>
      <c r="Q29" s="119"/>
      <c r="R29" s="111"/>
      <c r="S29" s="111"/>
      <c r="T29" s="111"/>
      <c r="U29" s="111"/>
      <c r="V29" s="48">
        <f>+N29*$O$26*$P$26*$Q$4</f>
        <v>5.5379369759999998E-3</v>
      </c>
    </row>
    <row r="30" spans="2:22" ht="12.75" x14ac:dyDescent="0.2">
      <c r="B30" s="112"/>
      <c r="C30" s="113"/>
      <c r="D30" s="112"/>
      <c r="E30" s="113"/>
      <c r="F30" s="112" t="s">
        <v>207</v>
      </c>
      <c r="G30" s="113" t="s">
        <v>204</v>
      </c>
      <c r="H30" s="22" t="s">
        <v>30</v>
      </c>
      <c r="I30" s="26" t="s">
        <v>110</v>
      </c>
      <c r="J30" s="22" t="str">
        <f>+VLOOKUP($I30,'Valorables - General'!$I$4:$L$96,2,)</f>
        <v>Aire</v>
      </c>
      <c r="K30" s="22" t="str">
        <f>+VLOOKUP($I30,'Valorables - General'!$I$4:$L$96,3,)</f>
        <v>SF6</v>
      </c>
      <c r="L30" s="22" t="str">
        <f>+VLOOKUP($I30,'Valorables - General'!$I$4:$L$96,4,)</f>
        <v>Vacío</v>
      </c>
      <c r="M30" s="67"/>
      <c r="N30" s="49">
        <v>0.25</v>
      </c>
      <c r="O30" s="114">
        <v>0.61180000000000001</v>
      </c>
      <c r="P30" s="119"/>
      <c r="Q30" s="119"/>
      <c r="R30" s="111">
        <f>+SUMPRODUCT(N30:N33,M30:M33)</f>
        <v>0</v>
      </c>
      <c r="S30" s="111"/>
      <c r="T30" s="111"/>
      <c r="U30" s="111"/>
      <c r="V30" s="48">
        <f>+N30*$O$30*$P$26*$Q$4</f>
        <v>1.0909678779999999E-2</v>
      </c>
    </row>
    <row r="31" spans="2:22" ht="38.25" x14ac:dyDescent="0.2">
      <c r="B31" s="112"/>
      <c r="C31" s="113"/>
      <c r="D31" s="112"/>
      <c r="E31" s="113"/>
      <c r="F31" s="112"/>
      <c r="G31" s="113"/>
      <c r="H31" s="22" t="s">
        <v>31</v>
      </c>
      <c r="I31" s="26" t="s">
        <v>111</v>
      </c>
      <c r="J31" s="22" t="str">
        <f>+VLOOKUP($I31,'Valorables - General'!$I$4:$L$96,2,)</f>
        <v>No se define</v>
      </c>
      <c r="K31" s="22" t="str">
        <f>+VLOOKUP($I31,'Valorables - General'!$I$4:$L$96,3,)</f>
        <v>Aislamiento en cámara de corte</v>
      </c>
      <c r="L31" s="22" t="str">
        <f>+VLOOKUP($I31,'Valorables - General'!$I$4:$L$96,4,)</f>
        <v>Aislamiento integral</v>
      </c>
      <c r="M31" s="67"/>
      <c r="N31" s="49">
        <v>0.25</v>
      </c>
      <c r="O31" s="119"/>
      <c r="P31" s="119"/>
      <c r="Q31" s="119"/>
      <c r="R31" s="111"/>
      <c r="S31" s="111"/>
      <c r="T31" s="111"/>
      <c r="U31" s="111"/>
      <c r="V31" s="48">
        <f>+N31*$O$30*$P$26*$Q$4</f>
        <v>1.0909678779999999E-2</v>
      </c>
    </row>
    <row r="32" spans="2:22" ht="12.75" x14ac:dyDescent="0.2">
      <c r="B32" s="112"/>
      <c r="C32" s="113"/>
      <c r="D32" s="112"/>
      <c r="E32" s="113"/>
      <c r="F32" s="112"/>
      <c r="G32" s="113"/>
      <c r="H32" s="22" t="s">
        <v>32</v>
      </c>
      <c r="I32" s="26" t="s">
        <v>112</v>
      </c>
      <c r="J32" s="22" t="str">
        <f>+VLOOKUP($I32,'Valorables - General'!$I$4:$L$96,2,)</f>
        <v>No</v>
      </c>
      <c r="K32" s="22" t="str">
        <f>+VLOOKUP($I32,'Valorables - General'!$I$4:$L$96,3,)</f>
        <v>-</v>
      </c>
      <c r="L32" s="22" t="str">
        <f>+VLOOKUP($I32,'Valorables - General'!$I$4:$L$96,4,)</f>
        <v>Sí</v>
      </c>
      <c r="M32" s="67"/>
      <c r="N32" s="49">
        <v>0.25</v>
      </c>
      <c r="O32" s="119"/>
      <c r="P32" s="119"/>
      <c r="Q32" s="119"/>
      <c r="R32" s="111"/>
      <c r="S32" s="111"/>
      <c r="T32" s="111"/>
      <c r="U32" s="111"/>
      <c r="V32" s="48">
        <f>+N32*$O$30*$P$26*$Q$4</f>
        <v>1.0909678779999999E-2</v>
      </c>
    </row>
    <row r="33" spans="2:22" ht="12.75" x14ac:dyDescent="0.2">
      <c r="B33" s="112"/>
      <c r="C33" s="113"/>
      <c r="D33" s="112"/>
      <c r="E33" s="113"/>
      <c r="F33" s="112"/>
      <c r="G33" s="113"/>
      <c r="H33" s="22" t="s">
        <v>33</v>
      </c>
      <c r="I33" s="26" t="s">
        <v>113</v>
      </c>
      <c r="J33" s="22" t="str">
        <f>+VLOOKUP($I33,'Valorables - General'!$I$4:$L$96,2,)</f>
        <v>No</v>
      </c>
      <c r="K33" s="22" t="str">
        <f>+VLOOKUP($I33,'Valorables - General'!$I$4:$L$96,3,)</f>
        <v>-</v>
      </c>
      <c r="L33" s="22" t="str">
        <f>+VLOOKUP($I33,'Valorables - General'!$I$4:$L$96,4,)</f>
        <v>Sí</v>
      </c>
      <c r="M33" s="67"/>
      <c r="N33" s="49">
        <v>0.25</v>
      </c>
      <c r="O33" s="119"/>
      <c r="P33" s="119"/>
      <c r="Q33" s="119"/>
      <c r="R33" s="111"/>
      <c r="S33" s="111"/>
      <c r="T33" s="111"/>
      <c r="U33" s="111"/>
      <c r="V33" s="48">
        <f>+N33*$O$30*$P$26*$Q$4</f>
        <v>1.0909678779999999E-2</v>
      </c>
    </row>
    <row r="34" spans="2:22" ht="114.75" x14ac:dyDescent="0.2">
      <c r="B34" s="112"/>
      <c r="C34" s="113"/>
      <c r="D34" s="112" t="s">
        <v>194</v>
      </c>
      <c r="E34" s="113" t="s">
        <v>195</v>
      </c>
      <c r="F34" s="112" t="s">
        <v>208</v>
      </c>
      <c r="G34" s="113" t="s">
        <v>205</v>
      </c>
      <c r="H34" s="22" t="s">
        <v>34</v>
      </c>
      <c r="I34" s="26" t="s">
        <v>106</v>
      </c>
      <c r="J34" s="22" t="str">
        <f>+VLOOKUP($I34,'Valorables - General'!$I$4:$L$96,2,)</f>
        <v>No se define</v>
      </c>
      <c r="K34" s="22" t="str">
        <f>+VLOOKUP($I34,'Valorables - General'!$I$4:$L$96,3,)</f>
        <v>Estructura metálica galvanizada en caliente y chapa pintada</v>
      </c>
      <c r="L34" s="22" t="str">
        <f>+VLOOKUP($I34,'Valorables - General'!$I$4:$L$96,4,)</f>
        <v>Estructura metálica galvanizada en caliente y chapa con tratamientos superficiales anticorrosión</v>
      </c>
      <c r="M34" s="67"/>
      <c r="N34" s="49">
        <v>0.15</v>
      </c>
      <c r="O34" s="114">
        <v>0.33179999999999998</v>
      </c>
      <c r="P34" s="114">
        <v>8.4699999999999998E-2</v>
      </c>
      <c r="Q34" s="119"/>
      <c r="R34" s="111">
        <f>+SUMPRODUCT(N34:N42,M34:M42)</f>
        <v>0</v>
      </c>
      <c r="S34" s="111">
        <f>+O34*R34+O43*R43</f>
        <v>0</v>
      </c>
      <c r="T34" s="111"/>
      <c r="U34" s="111"/>
      <c r="V34" s="48">
        <f t="shared" ref="V34:V42" si="2">+N34*$O$34*$P$34*$Q$4</f>
        <v>1.2714005303999997E-3</v>
      </c>
    </row>
    <row r="35" spans="2:22" ht="12.75" x14ac:dyDescent="0.2">
      <c r="B35" s="112"/>
      <c r="C35" s="113"/>
      <c r="D35" s="112"/>
      <c r="E35" s="113"/>
      <c r="F35" s="112"/>
      <c r="G35" s="113"/>
      <c r="H35" s="22" t="s">
        <v>35</v>
      </c>
      <c r="I35" s="26" t="s">
        <v>114</v>
      </c>
      <c r="J35" s="22" t="str">
        <f>+VLOOKUP($I35,'Valorables - General'!$I$4:$L$96,2,)</f>
        <v>3a</v>
      </c>
      <c r="K35" s="22" t="str">
        <f>+VLOOKUP($I35,'Valorables - General'!$I$4:$L$96,3,)</f>
        <v>3b</v>
      </c>
      <c r="L35" s="22" t="str">
        <f>+VLOOKUP($I35,'Valorables - General'!$I$4:$L$96,4,)</f>
        <v>4b</v>
      </c>
      <c r="M35" s="67"/>
      <c r="N35" s="49">
        <v>0.2</v>
      </c>
      <c r="O35" s="119"/>
      <c r="P35" s="114"/>
      <c r="Q35" s="119"/>
      <c r="R35" s="111"/>
      <c r="S35" s="111"/>
      <c r="T35" s="111"/>
      <c r="U35" s="111"/>
      <c r="V35" s="48">
        <f t="shared" si="2"/>
        <v>1.6952007072E-3</v>
      </c>
    </row>
    <row r="36" spans="2:22" ht="12.75" x14ac:dyDescent="0.2">
      <c r="B36" s="112"/>
      <c r="C36" s="113"/>
      <c r="D36" s="112"/>
      <c r="E36" s="113"/>
      <c r="F36" s="112"/>
      <c r="G36" s="113"/>
      <c r="H36" s="22" t="s">
        <v>36</v>
      </c>
      <c r="I36" s="26" t="s">
        <v>115</v>
      </c>
      <c r="J36" s="22" t="str">
        <f>+VLOOKUP($I36,'Valorables - General'!$I$4:$L$96,2,)</f>
        <v>2a</v>
      </c>
      <c r="K36" s="22" t="str">
        <f>+VLOOKUP($I36,'Valorables - General'!$I$4:$L$96,3,)</f>
        <v>2b</v>
      </c>
      <c r="L36" s="22" t="str">
        <f>+VLOOKUP($I36,'Valorables - General'!$I$4:$L$96,4,)</f>
        <v>3a</v>
      </c>
      <c r="M36" s="67"/>
      <c r="N36" s="49">
        <v>0.05</v>
      </c>
      <c r="O36" s="119"/>
      <c r="P36" s="114"/>
      <c r="Q36" s="119"/>
      <c r="R36" s="111"/>
      <c r="S36" s="111"/>
      <c r="T36" s="111"/>
      <c r="U36" s="111"/>
      <c r="V36" s="48">
        <f t="shared" si="2"/>
        <v>4.2380017679999999E-4</v>
      </c>
    </row>
    <row r="37" spans="2:22" ht="12.75" x14ac:dyDescent="0.2">
      <c r="B37" s="112"/>
      <c r="C37" s="113"/>
      <c r="D37" s="112"/>
      <c r="E37" s="113"/>
      <c r="F37" s="112"/>
      <c r="G37" s="113"/>
      <c r="H37" s="22" t="s">
        <v>37</v>
      </c>
      <c r="I37" s="26" t="s">
        <v>99</v>
      </c>
      <c r="J37" s="22" t="str">
        <f>+VLOOKUP($I37,'Valorables - General'!$I$4:$L$96,2,)</f>
        <v>&lt;55</v>
      </c>
      <c r="K37" s="22">
        <f>+VLOOKUP($I37,'Valorables - General'!$I$4:$L$96,3,)</f>
        <v>55</v>
      </c>
      <c r="L37" s="22">
        <f>+VLOOKUP($I37,'Valorables - General'!$I$4:$L$96,4,)</f>
        <v>66</v>
      </c>
      <c r="M37" s="67"/>
      <c r="N37" s="49">
        <v>0.1</v>
      </c>
      <c r="O37" s="119"/>
      <c r="P37" s="114"/>
      <c r="Q37" s="119"/>
      <c r="R37" s="111"/>
      <c r="S37" s="111"/>
      <c r="T37" s="111"/>
      <c r="U37" s="111"/>
      <c r="V37" s="48">
        <f t="shared" si="2"/>
        <v>8.4760035359999998E-4</v>
      </c>
    </row>
    <row r="38" spans="2:22" ht="25.5" x14ac:dyDescent="0.2">
      <c r="B38" s="112"/>
      <c r="C38" s="113"/>
      <c r="D38" s="112"/>
      <c r="E38" s="113"/>
      <c r="F38" s="112"/>
      <c r="G38" s="113"/>
      <c r="H38" s="22" t="s">
        <v>38</v>
      </c>
      <c r="I38" s="26" t="s">
        <v>116</v>
      </c>
      <c r="J38" s="22" t="str">
        <f>+VLOOKUP($I38,'Valorables - General'!$I$4:$L$96,2,)</f>
        <v>Natural</v>
      </c>
      <c r="K38" s="22" t="str">
        <f>+VLOOKUP($I38,'Valorables - General'!$I$4:$L$96,3,)</f>
        <v>Forzada</v>
      </c>
      <c r="L38" s="22" t="str">
        <f>+VLOOKUP($I38,'Valorables - General'!$I$4:$L$96,4,)</f>
        <v>Refrigeración</v>
      </c>
      <c r="M38" s="67"/>
      <c r="N38" s="49">
        <v>0.15</v>
      </c>
      <c r="O38" s="119"/>
      <c r="P38" s="114"/>
      <c r="Q38" s="119"/>
      <c r="R38" s="111"/>
      <c r="S38" s="111"/>
      <c r="T38" s="111"/>
      <c r="U38" s="111"/>
      <c r="V38" s="48">
        <f t="shared" si="2"/>
        <v>1.2714005303999997E-3</v>
      </c>
    </row>
    <row r="39" spans="2:22" ht="12.75" x14ac:dyDescent="0.2">
      <c r="B39" s="112"/>
      <c r="C39" s="113"/>
      <c r="D39" s="112"/>
      <c r="E39" s="113"/>
      <c r="F39" s="112"/>
      <c r="G39" s="113"/>
      <c r="H39" s="22" t="s">
        <v>39</v>
      </c>
      <c r="I39" s="26" t="s">
        <v>117</v>
      </c>
      <c r="J39" s="22" t="str">
        <f>+VLOOKUP($I39,'Valorables - General'!$I$4:$L$96,2,)</f>
        <v>No</v>
      </c>
      <c r="K39" s="22" t="str">
        <f>+VLOOKUP($I39,'Valorables - General'!$I$4:$L$96,3,)</f>
        <v>-</v>
      </c>
      <c r="L39" s="22" t="str">
        <f>+VLOOKUP($I39,'Valorables - General'!$I$4:$L$96,4,)</f>
        <v>Sí</v>
      </c>
      <c r="M39" s="67"/>
      <c r="N39" s="49">
        <v>0.2</v>
      </c>
      <c r="O39" s="119"/>
      <c r="P39" s="114"/>
      <c r="Q39" s="119"/>
      <c r="R39" s="111"/>
      <c r="S39" s="111"/>
      <c r="T39" s="111"/>
      <c r="U39" s="111"/>
      <c r="V39" s="48">
        <f t="shared" si="2"/>
        <v>1.6952007072E-3</v>
      </c>
    </row>
    <row r="40" spans="2:22" ht="12.75" x14ac:dyDescent="0.2">
      <c r="B40" s="112"/>
      <c r="C40" s="113"/>
      <c r="D40" s="112"/>
      <c r="E40" s="113"/>
      <c r="F40" s="112"/>
      <c r="G40" s="113"/>
      <c r="H40" s="22" t="s">
        <v>40</v>
      </c>
      <c r="I40" s="26" t="s">
        <v>107</v>
      </c>
      <c r="J40" s="22" t="str">
        <f>+VLOOKUP($I40,'Valorables - General'!$I$4:$L$96,2,)</f>
        <v>No</v>
      </c>
      <c r="K40" s="22" t="str">
        <f>+VLOOKUP($I40,'Valorables - General'!$I$4:$L$96,3,)</f>
        <v>-</v>
      </c>
      <c r="L40" s="22" t="str">
        <f>+VLOOKUP($I40,'Valorables - General'!$I$4:$L$96,4,)</f>
        <v>Sí</v>
      </c>
      <c r="M40" s="67"/>
      <c r="N40" s="49">
        <v>0.05</v>
      </c>
      <c r="O40" s="119"/>
      <c r="P40" s="114"/>
      <c r="Q40" s="119"/>
      <c r="R40" s="111"/>
      <c r="S40" s="111"/>
      <c r="T40" s="111"/>
      <c r="U40" s="111"/>
      <c r="V40" s="48">
        <f t="shared" si="2"/>
        <v>4.2380017679999999E-4</v>
      </c>
    </row>
    <row r="41" spans="2:22" ht="12.75" x14ac:dyDescent="0.2">
      <c r="B41" s="112"/>
      <c r="C41" s="113"/>
      <c r="D41" s="112"/>
      <c r="E41" s="113"/>
      <c r="F41" s="112"/>
      <c r="G41" s="113"/>
      <c r="H41" s="22" t="s">
        <v>41</v>
      </c>
      <c r="I41" s="26" t="s">
        <v>118</v>
      </c>
      <c r="J41" s="22" t="str">
        <f>+VLOOKUP($I41,'Valorables - General'!$I$4:$L$96,2,)</f>
        <v>No</v>
      </c>
      <c r="K41" s="22" t="str">
        <f>+VLOOKUP($I41,'Valorables - General'!$I$4:$L$96,3,)</f>
        <v>-</v>
      </c>
      <c r="L41" s="22" t="str">
        <f>+VLOOKUP($I41,'Valorables - General'!$I$4:$L$96,4,)</f>
        <v>Sí</v>
      </c>
      <c r="M41" s="67"/>
      <c r="N41" s="49">
        <v>0.05</v>
      </c>
      <c r="O41" s="119"/>
      <c r="P41" s="114"/>
      <c r="Q41" s="119"/>
      <c r="R41" s="111"/>
      <c r="S41" s="111"/>
      <c r="T41" s="111"/>
      <c r="U41" s="111"/>
      <c r="V41" s="48">
        <f t="shared" si="2"/>
        <v>4.2380017679999999E-4</v>
      </c>
    </row>
    <row r="42" spans="2:22" ht="12.75" x14ac:dyDescent="0.2">
      <c r="B42" s="112"/>
      <c r="C42" s="113"/>
      <c r="D42" s="112"/>
      <c r="E42" s="113"/>
      <c r="F42" s="112"/>
      <c r="G42" s="113"/>
      <c r="H42" s="22" t="s">
        <v>42</v>
      </c>
      <c r="I42" s="26" t="s">
        <v>119</v>
      </c>
      <c r="J42" s="22" t="str">
        <f>+VLOOKUP($I42,'Valorables - General'!$I$4:$L$96,2,)</f>
        <v>No</v>
      </c>
      <c r="K42" s="22" t="str">
        <f>+VLOOKUP($I42,'Valorables - General'!$I$4:$L$96,3,)</f>
        <v>-</v>
      </c>
      <c r="L42" s="22" t="str">
        <f>+VLOOKUP($I42,'Valorables - General'!$I$4:$L$96,4,)</f>
        <v>Sí</v>
      </c>
      <c r="M42" s="67"/>
      <c r="N42" s="49">
        <v>0.05</v>
      </c>
      <c r="O42" s="119"/>
      <c r="P42" s="114"/>
      <c r="Q42" s="119"/>
      <c r="R42" s="111"/>
      <c r="S42" s="111"/>
      <c r="T42" s="111"/>
      <c r="U42" s="111"/>
      <c r="V42" s="48">
        <f t="shared" si="2"/>
        <v>4.2380017679999999E-4</v>
      </c>
    </row>
    <row r="43" spans="2:22" ht="63.75" x14ac:dyDescent="0.2">
      <c r="B43" s="112"/>
      <c r="C43" s="113"/>
      <c r="D43" s="112"/>
      <c r="E43" s="113"/>
      <c r="F43" s="112" t="s">
        <v>209</v>
      </c>
      <c r="G43" s="113" t="s">
        <v>204</v>
      </c>
      <c r="H43" s="22" t="s">
        <v>43</v>
      </c>
      <c r="I43" s="26" t="s">
        <v>165</v>
      </c>
      <c r="J43" s="22" t="str">
        <f>+VLOOKUP($I43,'Valorables - General'!$I$4:$L$96,2,)</f>
        <v>Ajustada al diseño de la instalación</v>
      </c>
      <c r="K43" s="22" t="str">
        <f>+VLOOKUP($I43,'Valorables - General'!$I$4:$L$96,3,)</f>
        <v>Un escalón por encima de la mínima requerida</v>
      </c>
      <c r="L43" s="22" t="str">
        <f>+VLOOKUP($I43,'Valorables - General'!$I$4:$L$96,4,)</f>
        <v>Dos escalones por encima de la mínima requerida</v>
      </c>
      <c r="M43" s="67"/>
      <c r="N43" s="49">
        <v>0.25</v>
      </c>
      <c r="O43" s="114">
        <v>0.66820000000000002</v>
      </c>
      <c r="P43" s="114"/>
      <c r="Q43" s="119"/>
      <c r="R43" s="111">
        <f>+SUMPRODUCT(N43:N47,M43:M47)</f>
        <v>0</v>
      </c>
      <c r="S43" s="111"/>
      <c r="T43" s="111"/>
      <c r="U43" s="111"/>
      <c r="V43" s="48">
        <f>+N43*$O$43*$P$34*$Q$4</f>
        <v>4.2673791159999995E-3</v>
      </c>
    </row>
    <row r="44" spans="2:22" ht="12.75" x14ac:dyDescent="0.2">
      <c r="B44" s="112"/>
      <c r="C44" s="113"/>
      <c r="D44" s="112"/>
      <c r="E44" s="113"/>
      <c r="F44" s="112"/>
      <c r="G44" s="113"/>
      <c r="H44" s="22" t="s">
        <v>44</v>
      </c>
      <c r="I44" s="26" t="s">
        <v>113</v>
      </c>
      <c r="J44" s="22" t="str">
        <f>+VLOOKUP($I44,'Valorables - General'!$I$4:$L$96,2,)</f>
        <v>No</v>
      </c>
      <c r="K44" s="22" t="str">
        <f>+VLOOKUP($I44,'Valorables - General'!$I$4:$L$96,3,)</f>
        <v>-</v>
      </c>
      <c r="L44" s="22" t="str">
        <f>+VLOOKUP($I44,'Valorables - General'!$I$4:$L$96,4,)</f>
        <v>Sí</v>
      </c>
      <c r="M44" s="67"/>
      <c r="N44" s="49">
        <v>0.25</v>
      </c>
      <c r="O44" s="119"/>
      <c r="P44" s="114"/>
      <c r="Q44" s="119"/>
      <c r="R44" s="111"/>
      <c r="S44" s="111"/>
      <c r="T44" s="111"/>
      <c r="U44" s="111"/>
      <c r="V44" s="48">
        <f>+N44*$O$43*$P$34*$Q$4</f>
        <v>4.2673791159999995E-3</v>
      </c>
    </row>
    <row r="45" spans="2:22" ht="140.25" x14ac:dyDescent="0.2">
      <c r="B45" s="112"/>
      <c r="C45" s="113"/>
      <c r="D45" s="112"/>
      <c r="E45" s="113"/>
      <c r="F45" s="112"/>
      <c r="G45" s="113"/>
      <c r="H45" s="22" t="s">
        <v>45</v>
      </c>
      <c r="I45" s="26" t="s">
        <v>120</v>
      </c>
      <c r="J45" s="22" t="str">
        <f>+VLOOKUP($I45,'Valorables - General'!$I$4:$L$96,2,)</f>
        <v>Relé electrónico ajustable</v>
      </c>
      <c r="K45" s="22" t="str">
        <f>+VLOOKUP($I45,'Valorables - General'!$I$4:$L$96,3,)</f>
        <v xml:space="preserve">Relé electrónico ajustable 
+ Medida energía y otras variables </v>
      </c>
      <c r="L45" s="22" t="str">
        <f>+VLOOKUP($I45,'Valorables - General'!$I$4:$L$96,4,)</f>
        <v>Relé electrónico ajustable 
+ Medida energía y otras variables 
+ Función diferencial con toroidal incluido</v>
      </c>
      <c r="M45" s="67"/>
      <c r="N45" s="49">
        <v>0.25</v>
      </c>
      <c r="O45" s="119"/>
      <c r="P45" s="114"/>
      <c r="Q45" s="119"/>
      <c r="R45" s="111"/>
      <c r="S45" s="111"/>
      <c r="T45" s="111"/>
      <c r="U45" s="111"/>
      <c r="V45" s="48">
        <f>+N45*$O$43*$P$34*$Q$4</f>
        <v>4.2673791159999995E-3</v>
      </c>
    </row>
    <row r="46" spans="2:22" ht="12.75" x14ac:dyDescent="0.2">
      <c r="B46" s="112"/>
      <c r="C46" s="113"/>
      <c r="D46" s="112"/>
      <c r="E46" s="113"/>
      <c r="F46" s="112"/>
      <c r="G46" s="113"/>
      <c r="H46" s="22" t="s">
        <v>46</v>
      </c>
      <c r="I46" s="26" t="s">
        <v>121</v>
      </c>
      <c r="J46" s="22" t="str">
        <f>+VLOOKUP($I46,'Valorables - General'!$I$4:$L$96,2,)</f>
        <v>No</v>
      </c>
      <c r="K46" s="22" t="str">
        <f>+VLOOKUP($I46,'Valorables - General'!$I$4:$L$96,3,)</f>
        <v>-</v>
      </c>
      <c r="L46" s="22" t="str">
        <f>+VLOOKUP($I46,'Valorables - General'!$I$4:$L$96,4,)</f>
        <v>Sí</v>
      </c>
      <c r="M46" s="67"/>
      <c r="N46" s="49">
        <v>0.1</v>
      </c>
      <c r="O46" s="119"/>
      <c r="P46" s="114"/>
      <c r="Q46" s="119"/>
      <c r="R46" s="111"/>
      <c r="S46" s="111"/>
      <c r="T46" s="111"/>
      <c r="U46" s="111"/>
      <c r="V46" s="48">
        <f>+N46*$O$43*$P$34*$Q$4</f>
        <v>1.7069516463999999E-3</v>
      </c>
    </row>
    <row r="47" spans="2:22" ht="12.75" x14ac:dyDescent="0.2">
      <c r="B47" s="112"/>
      <c r="C47" s="113"/>
      <c r="D47" s="112"/>
      <c r="E47" s="113"/>
      <c r="F47" s="112"/>
      <c r="G47" s="113"/>
      <c r="H47" s="22" t="s">
        <v>47</v>
      </c>
      <c r="I47" s="26" t="s">
        <v>122</v>
      </c>
      <c r="J47" s="22" t="str">
        <f>+VLOOKUP($I47,'Valorables - General'!$I$4:$L$96,2,)</f>
        <v>No</v>
      </c>
      <c r="K47" s="22" t="str">
        <f>+VLOOKUP($I47,'Valorables - General'!$I$4:$L$96,3,)</f>
        <v>-</v>
      </c>
      <c r="L47" s="22" t="str">
        <f>+VLOOKUP($I47,'Valorables - General'!$I$4:$L$96,4,)</f>
        <v>Sí</v>
      </c>
      <c r="M47" s="67"/>
      <c r="N47" s="49">
        <v>0.15</v>
      </c>
      <c r="O47" s="119"/>
      <c r="P47" s="114"/>
      <c r="Q47" s="119"/>
      <c r="R47" s="111"/>
      <c r="S47" s="111"/>
      <c r="T47" s="111"/>
      <c r="U47" s="111"/>
      <c r="V47" s="48">
        <f>+N47*$O$43*$P$34*$Q$4</f>
        <v>2.5604274696E-3</v>
      </c>
    </row>
    <row r="48" spans="2:22" ht="12.75" x14ac:dyDescent="0.2">
      <c r="B48" s="112"/>
      <c r="C48" s="113"/>
      <c r="D48" s="112" t="s">
        <v>196</v>
      </c>
      <c r="E48" s="113" t="s">
        <v>197</v>
      </c>
      <c r="F48" s="112" t="s">
        <v>210</v>
      </c>
      <c r="G48" s="113" t="s">
        <v>205</v>
      </c>
      <c r="H48" s="22" t="s">
        <v>48</v>
      </c>
      <c r="I48" s="26" t="s">
        <v>123</v>
      </c>
      <c r="J48" s="22" t="str">
        <f>+VLOOKUP($I48,'Valorables - General'!$I$4:$L$96,2,)</f>
        <v>2X</v>
      </c>
      <c r="K48" s="22" t="str">
        <f>+VLOOKUP($I48,'Valorables - General'!$I$4:$L$96,3,)</f>
        <v>3X</v>
      </c>
      <c r="L48" s="22" t="str">
        <f>+VLOOKUP($I48,'Valorables - General'!$I$4:$L$96,4,)</f>
        <v>&gt;=4X</v>
      </c>
      <c r="M48" s="67"/>
      <c r="N48" s="49">
        <v>0.15</v>
      </c>
      <c r="O48" s="114">
        <v>0.15770000000000001</v>
      </c>
      <c r="P48" s="114">
        <v>0.34820000000000001</v>
      </c>
      <c r="Q48" s="119"/>
      <c r="R48" s="111">
        <f>+SUMPRODUCT(N48:N52,M48:M52)</f>
        <v>0</v>
      </c>
      <c r="S48" s="111">
        <f>+O48*R48+O53*R53+R60*O60</f>
        <v>0</v>
      </c>
      <c r="T48" s="111"/>
      <c r="U48" s="111"/>
      <c r="V48" s="48">
        <f>+N48*$O$48*$P$48*$Q$4</f>
        <v>2.4841799735999997E-3</v>
      </c>
    </row>
    <row r="49" spans="2:22" ht="63.75" customHeight="1" x14ac:dyDescent="0.2">
      <c r="B49" s="112"/>
      <c r="C49" s="113"/>
      <c r="D49" s="112"/>
      <c r="E49" s="113"/>
      <c r="F49" s="112"/>
      <c r="G49" s="113"/>
      <c r="H49" s="22" t="s">
        <v>49</v>
      </c>
      <c r="I49" s="26" t="s">
        <v>124</v>
      </c>
      <c r="J49" s="96" t="str">
        <f>+VLOOKUP($I49,'Valorables - General'!$I$4:$L$96,2,)</f>
        <v>COMPARACIÓN ENTRE LAS SOLUCIONES OFERTADAS</v>
      </c>
      <c r="K49" s="97"/>
      <c r="L49" s="98"/>
      <c r="M49" s="67"/>
      <c r="N49" s="49">
        <v>0.1</v>
      </c>
      <c r="O49" s="119"/>
      <c r="P49" s="114"/>
      <c r="Q49" s="119"/>
      <c r="R49" s="111"/>
      <c r="S49" s="111"/>
      <c r="T49" s="111"/>
      <c r="U49" s="111"/>
      <c r="V49" s="48">
        <f>+N49*$O$48*$P$48*$Q$4</f>
        <v>1.6561199824000003E-3</v>
      </c>
    </row>
    <row r="50" spans="2:22" ht="12.75" x14ac:dyDescent="0.2">
      <c r="B50" s="112"/>
      <c r="C50" s="113"/>
      <c r="D50" s="112"/>
      <c r="E50" s="113"/>
      <c r="F50" s="112"/>
      <c r="G50" s="113"/>
      <c r="H50" s="22" t="s">
        <v>50</v>
      </c>
      <c r="I50" s="26" t="s">
        <v>104</v>
      </c>
      <c r="J50" s="22" t="str">
        <f>+VLOOKUP($I50,'Valorables - General'!$I$4:$L$96,2,)</f>
        <v>&gt;=75</v>
      </c>
      <c r="K50" s="22" t="str">
        <f>+VLOOKUP($I50,'Valorables - General'!$I$4:$L$96,3,)</f>
        <v>65&lt;X&lt;75</v>
      </c>
      <c r="L50" s="22" t="str">
        <f>+VLOOKUP($I50,'Valorables - General'!$I$4:$L$96,4,)</f>
        <v>&lt;=65</v>
      </c>
      <c r="M50" s="67"/>
      <c r="N50" s="49">
        <v>0.15</v>
      </c>
      <c r="O50" s="119"/>
      <c r="P50" s="114"/>
      <c r="Q50" s="119"/>
      <c r="R50" s="111"/>
      <c r="S50" s="111"/>
      <c r="T50" s="111"/>
      <c r="U50" s="111"/>
      <c r="V50" s="48">
        <f>+N50*$O$48*$P$48*$Q$4</f>
        <v>2.4841799735999997E-3</v>
      </c>
    </row>
    <row r="51" spans="2:22" ht="12.75" x14ac:dyDescent="0.2">
      <c r="B51" s="112"/>
      <c r="C51" s="113"/>
      <c r="D51" s="112"/>
      <c r="E51" s="113"/>
      <c r="F51" s="112"/>
      <c r="G51" s="113"/>
      <c r="H51" s="22" t="s">
        <v>51</v>
      </c>
      <c r="I51" s="26" t="s">
        <v>125</v>
      </c>
      <c r="J51" s="22" t="str">
        <f>+VLOOKUP($I51,'Valorables - General'!$I$4:$L$96,2,)</f>
        <v>No se define</v>
      </c>
      <c r="K51" s="22" t="str">
        <f>+VLOOKUP($I51,'Valorables - General'!$I$4:$L$96,3,)</f>
        <v>Aire</v>
      </c>
      <c r="L51" s="22" t="str">
        <f>+VLOOKUP($I51,'Valorables - General'!$I$4:$L$96,4,)</f>
        <v>Agua</v>
      </c>
      <c r="M51" s="67"/>
      <c r="N51" s="49">
        <v>0.5</v>
      </c>
      <c r="O51" s="119"/>
      <c r="P51" s="114"/>
      <c r="Q51" s="119"/>
      <c r="R51" s="111"/>
      <c r="S51" s="111"/>
      <c r="T51" s="111"/>
      <c r="U51" s="111"/>
      <c r="V51" s="48">
        <f>+N51*$O$48*$P$48*$Q$4</f>
        <v>8.2805999119999994E-3</v>
      </c>
    </row>
    <row r="52" spans="2:22" ht="12.75" x14ac:dyDescent="0.2">
      <c r="B52" s="112"/>
      <c r="C52" s="113"/>
      <c r="D52" s="112"/>
      <c r="E52" s="113"/>
      <c r="F52" s="112"/>
      <c r="G52" s="113"/>
      <c r="H52" s="22" t="s">
        <v>52</v>
      </c>
      <c r="I52" s="26" t="s">
        <v>126</v>
      </c>
      <c r="J52" s="22" t="str">
        <f>+VLOOKUP($I52,'Valorables - General'!$I$4:$L$96,2,)</f>
        <v>No</v>
      </c>
      <c r="K52" s="22" t="str">
        <f>+VLOOKUP($I52,'Valorables - General'!$I$4:$L$96,3,)</f>
        <v>-</v>
      </c>
      <c r="L52" s="22" t="str">
        <f>+VLOOKUP($I52,'Valorables - General'!$I$4:$L$96,4,)</f>
        <v>Sí</v>
      </c>
      <c r="M52" s="67"/>
      <c r="N52" s="49">
        <v>0.1</v>
      </c>
      <c r="O52" s="119"/>
      <c r="P52" s="114"/>
      <c r="Q52" s="119"/>
      <c r="R52" s="111"/>
      <c r="S52" s="111"/>
      <c r="T52" s="111"/>
      <c r="U52" s="111"/>
      <c r="V52" s="48">
        <f>+N52*$O$48*$P$48*$Q$4</f>
        <v>1.6561199824000003E-3</v>
      </c>
    </row>
    <row r="53" spans="2:22" ht="12.75" x14ac:dyDescent="0.2">
      <c r="B53" s="112"/>
      <c r="C53" s="113"/>
      <c r="D53" s="112"/>
      <c r="E53" s="113"/>
      <c r="F53" s="112" t="s">
        <v>211</v>
      </c>
      <c r="G53" s="113" t="s">
        <v>213</v>
      </c>
      <c r="H53" s="22" t="s">
        <v>53</v>
      </c>
      <c r="I53" s="26" t="s">
        <v>127</v>
      </c>
      <c r="J53" s="22" t="str">
        <f>+VLOOKUP($I53,'Valorables - General'!$I$4:$L$96,2,)</f>
        <v>No se define</v>
      </c>
      <c r="K53" s="22" t="str">
        <f>+VLOOKUP($I53,'Valorables - General'!$I$4:$L$96,3,)</f>
        <v>DFE</v>
      </c>
      <c r="L53" s="22" t="str">
        <f>+VLOOKUP($I53,'Valorables - General'!$I$4:$L$96,4,)</f>
        <v>AFE</v>
      </c>
      <c r="M53" s="67"/>
      <c r="N53" s="49">
        <v>0.15</v>
      </c>
      <c r="O53" s="114">
        <v>0.63529999999999998</v>
      </c>
      <c r="P53" s="114"/>
      <c r="Q53" s="119"/>
      <c r="R53" s="111">
        <f>+SUMPRODUCT(N53:N59,M53:M59)</f>
        <v>0</v>
      </c>
      <c r="S53" s="111"/>
      <c r="T53" s="111"/>
      <c r="U53" s="111"/>
      <c r="V53" s="48">
        <f t="shared" ref="V53:V59" si="3">+N53*$O$53*$P$48*$Q$4</f>
        <v>1.0007606450399999E-2</v>
      </c>
    </row>
    <row r="54" spans="2:22" ht="12.75" x14ac:dyDescent="0.2">
      <c r="B54" s="112"/>
      <c r="C54" s="113"/>
      <c r="D54" s="112"/>
      <c r="E54" s="113"/>
      <c r="F54" s="112"/>
      <c r="G54" s="113"/>
      <c r="H54" s="22" t="s">
        <v>54</v>
      </c>
      <c r="I54" s="26" t="s">
        <v>128</v>
      </c>
      <c r="J54" s="22" t="e">
        <f>+VLOOKUP($I54,'Valorables - General'!$I$4:$L$96,2,)</f>
        <v>#N/A</v>
      </c>
      <c r="K54" s="22" t="e">
        <f>+VLOOKUP($I54,'Valorables - General'!$I$4:$L$96,3,)</f>
        <v>#N/A</v>
      </c>
      <c r="L54" s="22" t="e">
        <f>+VLOOKUP($I54,'Valorables - General'!$I$4:$L$96,4,)</f>
        <v>#N/A</v>
      </c>
      <c r="M54" s="67"/>
      <c r="N54" s="49">
        <v>0.2</v>
      </c>
      <c r="O54" s="119"/>
      <c r="P54" s="114"/>
      <c r="Q54" s="119"/>
      <c r="R54" s="111"/>
      <c r="S54" s="111"/>
      <c r="T54" s="111"/>
      <c r="U54" s="111"/>
      <c r="V54" s="48">
        <f t="shared" si="3"/>
        <v>1.33434752672E-2</v>
      </c>
    </row>
    <row r="55" spans="2:22" ht="12.75" x14ac:dyDescent="0.2">
      <c r="B55" s="112"/>
      <c r="C55" s="113"/>
      <c r="D55" s="112"/>
      <c r="E55" s="113"/>
      <c r="F55" s="112"/>
      <c r="G55" s="113"/>
      <c r="H55" s="22" t="s">
        <v>55</v>
      </c>
      <c r="I55" s="26" t="s">
        <v>129</v>
      </c>
      <c r="J55" s="22" t="e">
        <f>+VLOOKUP($I55,'Valorables - General'!$I$4:$L$96,2,)</f>
        <v>#N/A</v>
      </c>
      <c r="K55" s="22" t="e">
        <f>+VLOOKUP($I55,'Valorables - General'!$I$4:$L$96,3,)</f>
        <v>#N/A</v>
      </c>
      <c r="L55" s="22" t="e">
        <f>+VLOOKUP($I55,'Valorables - General'!$I$4:$L$96,4,)</f>
        <v>#N/A</v>
      </c>
      <c r="M55" s="67"/>
      <c r="N55" s="49">
        <v>0.15</v>
      </c>
      <c r="O55" s="119"/>
      <c r="P55" s="114"/>
      <c r="Q55" s="119"/>
      <c r="R55" s="111"/>
      <c r="S55" s="111"/>
      <c r="T55" s="111"/>
      <c r="U55" s="111"/>
      <c r="V55" s="48">
        <f t="shared" si="3"/>
        <v>1.0007606450399999E-2</v>
      </c>
    </row>
    <row r="56" spans="2:22" ht="12.75" x14ac:dyDescent="0.2">
      <c r="B56" s="112"/>
      <c r="C56" s="113"/>
      <c r="D56" s="112"/>
      <c r="E56" s="113"/>
      <c r="F56" s="112"/>
      <c r="G56" s="113"/>
      <c r="H56" s="22" t="s">
        <v>56</v>
      </c>
      <c r="I56" s="26" t="s">
        <v>166</v>
      </c>
      <c r="J56" s="22" t="str">
        <f>+VLOOKUP($I56,'Valorables - General'!$I$4:$L$96,2,)</f>
        <v>&lt;=5</v>
      </c>
      <c r="K56" s="22" t="str">
        <f>+VLOOKUP($I56,'Valorables - General'!$I$4:$L$96,3,)</f>
        <v>&lt;=3</v>
      </c>
      <c r="L56" s="22" t="str">
        <f>+VLOOKUP($I56,'Valorables - General'!$I$4:$L$96,4,)</f>
        <v>&lt;=2,5</v>
      </c>
      <c r="M56" s="67"/>
      <c r="N56" s="49">
        <v>0.2</v>
      </c>
      <c r="O56" s="119"/>
      <c r="P56" s="114"/>
      <c r="Q56" s="119"/>
      <c r="R56" s="111"/>
      <c r="S56" s="111"/>
      <c r="T56" s="111"/>
      <c r="U56" s="111"/>
      <c r="V56" s="48">
        <f t="shared" si="3"/>
        <v>1.33434752672E-2</v>
      </c>
    </row>
    <row r="57" spans="2:22" ht="63.75" customHeight="1" x14ac:dyDescent="0.2">
      <c r="B57" s="112"/>
      <c r="C57" s="113"/>
      <c r="D57" s="112"/>
      <c r="E57" s="113"/>
      <c r="F57" s="112"/>
      <c r="G57" s="113"/>
      <c r="H57" s="22" t="s">
        <v>57</v>
      </c>
      <c r="I57" s="26" t="s">
        <v>130</v>
      </c>
      <c r="J57" s="96" t="str">
        <f>+VLOOKUP($I57,'Valorables - General'!$I$4:$L$96,2,)</f>
        <v>COMPARACIÓN ENTRE LAS SOLUCIONES OFERTADAS</v>
      </c>
      <c r="K57" s="97"/>
      <c r="L57" s="98"/>
      <c r="M57" s="67"/>
      <c r="N57" s="49">
        <v>0.15</v>
      </c>
      <c r="O57" s="119"/>
      <c r="P57" s="114"/>
      <c r="Q57" s="119"/>
      <c r="R57" s="111"/>
      <c r="S57" s="111"/>
      <c r="T57" s="111"/>
      <c r="U57" s="111"/>
      <c r="V57" s="48">
        <f t="shared" si="3"/>
        <v>1.0007606450399999E-2</v>
      </c>
    </row>
    <row r="58" spans="2:22" ht="12.75" x14ac:dyDescent="0.2">
      <c r="B58" s="112"/>
      <c r="C58" s="113"/>
      <c r="D58" s="112"/>
      <c r="E58" s="113"/>
      <c r="F58" s="112"/>
      <c r="G58" s="113"/>
      <c r="H58" s="22" t="s">
        <v>58</v>
      </c>
      <c r="I58" s="26" t="s">
        <v>167</v>
      </c>
      <c r="J58" s="22">
        <f>+VLOOKUP($I58,'Valorables - General'!$I$4:$L$96,2,)</f>
        <v>1.2</v>
      </c>
      <c r="K58" s="22">
        <f>+VLOOKUP($I58,'Valorables - General'!$I$4:$L$96,3,)</f>
        <v>1.5</v>
      </c>
      <c r="L58" s="22">
        <f>+VLOOKUP($I58,'Valorables - General'!$I$4:$L$96,4,)</f>
        <v>1.8</v>
      </c>
      <c r="M58" s="67"/>
      <c r="N58" s="49">
        <v>0.1</v>
      </c>
      <c r="O58" s="119"/>
      <c r="P58" s="114"/>
      <c r="Q58" s="119"/>
      <c r="R58" s="111"/>
      <c r="S58" s="111"/>
      <c r="T58" s="111"/>
      <c r="U58" s="111"/>
      <c r="V58" s="48">
        <f t="shared" si="3"/>
        <v>6.6717376336000002E-3</v>
      </c>
    </row>
    <row r="59" spans="2:22" ht="12.75" x14ac:dyDescent="0.2">
      <c r="B59" s="112"/>
      <c r="C59" s="113"/>
      <c r="D59" s="112"/>
      <c r="E59" s="113"/>
      <c r="F59" s="112"/>
      <c r="G59" s="113"/>
      <c r="H59" s="22" t="s">
        <v>59</v>
      </c>
      <c r="I59" s="26" t="s">
        <v>131</v>
      </c>
      <c r="J59" s="22" t="str">
        <f>+VLOOKUP($I59,'Valorables - General'!$I$4:$L$96,2,)</f>
        <v>No</v>
      </c>
      <c r="K59" s="22" t="str">
        <f>+VLOOKUP($I59,'Valorables - General'!$I$4:$L$96,3,)</f>
        <v>-</v>
      </c>
      <c r="L59" s="22" t="str">
        <f>+VLOOKUP($I59,'Valorables - General'!$I$4:$L$96,4,)</f>
        <v>Sí</v>
      </c>
      <c r="M59" s="67"/>
      <c r="N59" s="49">
        <v>0.05</v>
      </c>
      <c r="O59" s="119"/>
      <c r="P59" s="114"/>
      <c r="Q59" s="119"/>
      <c r="R59" s="111"/>
      <c r="S59" s="111"/>
      <c r="T59" s="111"/>
      <c r="U59" s="111"/>
      <c r="V59" s="48">
        <f t="shared" si="3"/>
        <v>3.3358688168000001E-3</v>
      </c>
    </row>
    <row r="60" spans="2:22" ht="12.75" x14ac:dyDescent="0.2">
      <c r="B60" s="112"/>
      <c r="C60" s="113"/>
      <c r="D60" s="112"/>
      <c r="E60" s="113"/>
      <c r="F60" s="22" t="s">
        <v>212</v>
      </c>
      <c r="G60" s="26" t="s">
        <v>214</v>
      </c>
      <c r="H60" s="22" t="s">
        <v>60</v>
      </c>
      <c r="I60" s="26" t="s">
        <v>132</v>
      </c>
      <c r="J60" s="22" t="str">
        <f>+VLOOKUP($I60,'Valorables - General'!$I$4:$L$96,2,)</f>
        <v>No</v>
      </c>
      <c r="K60" s="22" t="str">
        <f>+VLOOKUP($I60,'Valorables - General'!$I$4:$L$96,3,)</f>
        <v>-</v>
      </c>
      <c r="L60" s="22" t="str">
        <f>+VLOOKUP($I60,'Valorables - General'!$I$4:$L$96,4,)</f>
        <v>Sí</v>
      </c>
      <c r="M60" s="67"/>
      <c r="N60" s="49">
        <v>1</v>
      </c>
      <c r="O60" s="50">
        <v>0.20699999999999999</v>
      </c>
      <c r="P60" s="114"/>
      <c r="Q60" s="119"/>
      <c r="R60" s="56">
        <f>+N60*M60</f>
        <v>0</v>
      </c>
      <c r="S60" s="111"/>
      <c r="T60" s="111"/>
      <c r="U60" s="111"/>
      <c r="V60" s="48">
        <f>+N60*$O$60*$P$48*$Q$4</f>
        <v>2.1738543839999999E-2</v>
      </c>
    </row>
    <row r="61" spans="2:22" ht="15" customHeight="1" x14ac:dyDescent="0.2">
      <c r="B61" s="112" t="s">
        <v>224</v>
      </c>
      <c r="C61" s="113" t="s">
        <v>223</v>
      </c>
      <c r="D61" s="112" t="s">
        <v>215</v>
      </c>
      <c r="E61" s="113" t="s">
        <v>216</v>
      </c>
      <c r="F61" s="113"/>
      <c r="G61" s="113"/>
      <c r="H61" s="22" t="s">
        <v>61</v>
      </c>
      <c r="I61" s="26" t="s">
        <v>133</v>
      </c>
      <c r="J61" s="22" t="str">
        <f>+VLOOKUP($I61,'Valorables - General'!$I$4:$L$96,2,)</f>
        <v>No</v>
      </c>
      <c r="K61" s="22" t="str">
        <f>+VLOOKUP($I61,'Valorables - General'!$I$4:$L$96,3,)</f>
        <v>-</v>
      </c>
      <c r="L61" s="22" t="str">
        <f>+VLOOKUP($I61,'Valorables - General'!$I$4:$L$96,4,)</f>
        <v>Sí</v>
      </c>
      <c r="M61" s="67"/>
      <c r="N61" s="49">
        <v>0.4</v>
      </c>
      <c r="O61" s="114">
        <v>0.3594</v>
      </c>
      <c r="P61" s="114"/>
      <c r="Q61" s="114">
        <v>0.25080000000000002</v>
      </c>
      <c r="R61" s="111">
        <f>+SUMPRODUCT(N61:N62,M61:M62)</f>
        <v>0</v>
      </c>
      <c r="S61" s="111"/>
      <c r="T61" s="111">
        <f>+O61*R61+O63*R63+O65*R65+O69*R69</f>
        <v>0</v>
      </c>
      <c r="U61" s="111"/>
      <c r="V61" s="48">
        <f>+N61*$O$61*$Q$61</f>
        <v>3.6055008000000006E-2</v>
      </c>
    </row>
    <row r="62" spans="2:22" ht="25.5" x14ac:dyDescent="0.2">
      <c r="B62" s="112"/>
      <c r="C62" s="113"/>
      <c r="D62" s="112"/>
      <c r="E62" s="113"/>
      <c r="F62" s="113"/>
      <c r="G62" s="113"/>
      <c r="H62" s="22" t="s">
        <v>62</v>
      </c>
      <c r="I62" s="26" t="s">
        <v>134</v>
      </c>
      <c r="J62" s="22" t="str">
        <f>+VLOOKUP($I62,'Valorables - General'!$I$4:$L$96,2,)</f>
        <v>No</v>
      </c>
      <c r="K62" s="22" t="str">
        <f>+VLOOKUP($I62,'Valorables - General'!$I$4:$L$96,3,)</f>
        <v>-</v>
      </c>
      <c r="L62" s="22" t="str">
        <f>+VLOOKUP($I62,'Valorables - General'!$I$4:$L$96,4,)</f>
        <v>Sí</v>
      </c>
      <c r="M62" s="67"/>
      <c r="N62" s="49">
        <v>0.6</v>
      </c>
      <c r="O62" s="114"/>
      <c r="P62" s="114"/>
      <c r="Q62" s="119"/>
      <c r="R62" s="111"/>
      <c r="S62" s="111"/>
      <c r="T62" s="111"/>
      <c r="U62" s="111"/>
      <c r="V62" s="48">
        <f>+N62*$O$61*$Q$61</f>
        <v>5.4082512000000006E-2</v>
      </c>
    </row>
    <row r="63" spans="2:22" ht="15" customHeight="1" x14ac:dyDescent="0.2">
      <c r="B63" s="112"/>
      <c r="C63" s="113"/>
      <c r="D63" s="112" t="s">
        <v>217</v>
      </c>
      <c r="E63" s="113" t="s">
        <v>218</v>
      </c>
      <c r="F63" s="113"/>
      <c r="G63" s="113"/>
      <c r="H63" s="22" t="s">
        <v>63</v>
      </c>
      <c r="I63" s="26" t="s">
        <v>135</v>
      </c>
      <c r="J63" s="22" t="str">
        <f>+VLOOKUP($I63,'Valorables - General'!$I$4:$L$96,2,)</f>
        <v>No</v>
      </c>
      <c r="K63" s="22" t="str">
        <f>+VLOOKUP($I63,'Valorables - General'!$I$4:$L$96,3,)</f>
        <v>-</v>
      </c>
      <c r="L63" s="22" t="str">
        <f>+VLOOKUP($I63,'Valorables - General'!$I$4:$L$96,4,)</f>
        <v>Sí</v>
      </c>
      <c r="M63" s="67"/>
      <c r="N63" s="49">
        <v>0.7</v>
      </c>
      <c r="O63" s="114">
        <v>0.15029999999999999</v>
      </c>
      <c r="P63" s="114"/>
      <c r="Q63" s="119"/>
      <c r="R63" s="111">
        <f>+SUMPRODUCT(N63:N64,M63:M64)</f>
        <v>0</v>
      </c>
      <c r="S63" s="111"/>
      <c r="T63" s="111"/>
      <c r="U63" s="111"/>
      <c r="V63" s="48">
        <f>+N63*$O$63*$Q$61</f>
        <v>2.6386667999999999E-2</v>
      </c>
    </row>
    <row r="64" spans="2:22" ht="12.75" x14ac:dyDescent="0.2">
      <c r="B64" s="112"/>
      <c r="C64" s="113"/>
      <c r="D64" s="112"/>
      <c r="E64" s="113"/>
      <c r="F64" s="113"/>
      <c r="G64" s="113"/>
      <c r="H64" s="22" t="s">
        <v>64</v>
      </c>
      <c r="I64" s="26" t="s">
        <v>136</v>
      </c>
      <c r="J64" s="22" t="str">
        <f>+VLOOKUP($I64,'Valorables - General'!$I$4:$L$96,2,)</f>
        <v>No</v>
      </c>
      <c r="K64" s="22" t="str">
        <f>+VLOOKUP($I64,'Valorables - General'!$I$4:$L$96,3,)</f>
        <v>-</v>
      </c>
      <c r="L64" s="22" t="str">
        <f>+VLOOKUP($I64,'Valorables - General'!$I$4:$L$96,4,)</f>
        <v>Sí</v>
      </c>
      <c r="M64" s="67"/>
      <c r="N64" s="49">
        <v>0.3</v>
      </c>
      <c r="O64" s="114"/>
      <c r="P64" s="114"/>
      <c r="Q64" s="119"/>
      <c r="R64" s="111"/>
      <c r="S64" s="111"/>
      <c r="T64" s="111"/>
      <c r="U64" s="111"/>
      <c r="V64" s="48">
        <f>+N64*$O$63*$Q$61</f>
        <v>1.1308572000000001E-2</v>
      </c>
    </row>
    <row r="65" spans="2:22" ht="15" customHeight="1" x14ac:dyDescent="0.2">
      <c r="B65" s="112"/>
      <c r="C65" s="113"/>
      <c r="D65" s="112" t="s">
        <v>219</v>
      </c>
      <c r="E65" s="113" t="s">
        <v>220</v>
      </c>
      <c r="F65" s="113"/>
      <c r="G65" s="113"/>
      <c r="H65" s="22" t="s">
        <v>65</v>
      </c>
      <c r="I65" s="26" t="s">
        <v>137</v>
      </c>
      <c r="J65" s="22" t="str">
        <f>+VLOOKUP($I65,'Valorables - General'!$I$4:$L$96,2,)</f>
        <v>No</v>
      </c>
      <c r="K65" s="22" t="str">
        <f>+VLOOKUP($I65,'Valorables - General'!$I$4:$L$96,3,)</f>
        <v>-</v>
      </c>
      <c r="L65" s="22" t="str">
        <f>+VLOOKUP($I65,'Valorables - General'!$I$4:$L$96,4,)</f>
        <v>Sí</v>
      </c>
      <c r="M65" s="67"/>
      <c r="N65" s="49">
        <v>0.25</v>
      </c>
      <c r="O65" s="114">
        <v>0.29060000000000002</v>
      </c>
      <c r="P65" s="114"/>
      <c r="Q65" s="119"/>
      <c r="R65" s="111">
        <f>+SUMPRODUCT(N65:N68,M65:M68)</f>
        <v>0</v>
      </c>
      <c r="S65" s="111"/>
      <c r="T65" s="111"/>
      <c r="U65" s="111"/>
      <c r="V65" s="48">
        <f>+N65*$O$65*$Q$61</f>
        <v>1.8220620000000003E-2</v>
      </c>
    </row>
    <row r="66" spans="2:22" ht="12.75" x14ac:dyDescent="0.2">
      <c r="B66" s="112"/>
      <c r="C66" s="113"/>
      <c r="D66" s="112"/>
      <c r="E66" s="113"/>
      <c r="F66" s="113"/>
      <c r="G66" s="113"/>
      <c r="H66" s="22" t="s">
        <v>66</v>
      </c>
      <c r="I66" s="26" t="s">
        <v>138</v>
      </c>
      <c r="J66" s="22" t="str">
        <f>+VLOOKUP($I66,'Valorables - General'!$I$4:$L$96,2,)</f>
        <v>No</v>
      </c>
      <c r="K66" s="22" t="str">
        <f>+VLOOKUP($I66,'Valorables - General'!$I$4:$L$96,3,)</f>
        <v>-</v>
      </c>
      <c r="L66" s="22" t="str">
        <f>+VLOOKUP($I66,'Valorables - General'!$I$4:$L$96,4,)</f>
        <v>Sí</v>
      </c>
      <c r="M66" s="67"/>
      <c r="N66" s="49">
        <v>0.25</v>
      </c>
      <c r="O66" s="114"/>
      <c r="P66" s="114"/>
      <c r="Q66" s="119"/>
      <c r="R66" s="111"/>
      <c r="S66" s="111"/>
      <c r="T66" s="111"/>
      <c r="U66" s="111"/>
      <c r="V66" s="48">
        <f>+N66*$O$65*$Q$61</f>
        <v>1.8220620000000003E-2</v>
      </c>
    </row>
    <row r="67" spans="2:22" ht="12.75" x14ac:dyDescent="0.2">
      <c r="B67" s="112"/>
      <c r="C67" s="113"/>
      <c r="D67" s="112"/>
      <c r="E67" s="113"/>
      <c r="F67" s="113"/>
      <c r="G67" s="113"/>
      <c r="H67" s="22" t="s">
        <v>67</v>
      </c>
      <c r="I67" s="26" t="s">
        <v>139</v>
      </c>
      <c r="J67" s="22" t="str">
        <f>+VLOOKUP($I67,'Valorables - General'!$I$4:$L$96,2,)</f>
        <v>No</v>
      </c>
      <c r="K67" s="22" t="str">
        <f>+VLOOKUP($I67,'Valorables - General'!$I$4:$L$96,3,)</f>
        <v>-</v>
      </c>
      <c r="L67" s="22" t="str">
        <f>+VLOOKUP($I67,'Valorables - General'!$I$4:$L$96,4,)</f>
        <v>Sí</v>
      </c>
      <c r="M67" s="67"/>
      <c r="N67" s="49">
        <v>0.25</v>
      </c>
      <c r="O67" s="114"/>
      <c r="P67" s="114"/>
      <c r="Q67" s="119"/>
      <c r="R67" s="111"/>
      <c r="S67" s="111"/>
      <c r="T67" s="111"/>
      <c r="U67" s="111"/>
      <c r="V67" s="48">
        <f>+N67*$O$65*$Q$61</f>
        <v>1.8220620000000003E-2</v>
      </c>
    </row>
    <row r="68" spans="2:22" ht="25.5" x14ac:dyDescent="0.2">
      <c r="B68" s="112"/>
      <c r="C68" s="113"/>
      <c r="D68" s="112"/>
      <c r="E68" s="113"/>
      <c r="F68" s="113"/>
      <c r="G68" s="113"/>
      <c r="H68" s="22" t="s">
        <v>68</v>
      </c>
      <c r="I68" s="26" t="s">
        <v>140</v>
      </c>
      <c r="J68" s="22" t="str">
        <f>+VLOOKUP($I68,'Valorables - General'!$I$4:$L$96,2,)</f>
        <v>No</v>
      </c>
      <c r="K68" s="22" t="str">
        <f>+VLOOKUP($I68,'Valorables - General'!$I$4:$L$96,3,)</f>
        <v>-</v>
      </c>
      <c r="L68" s="22" t="str">
        <f>+VLOOKUP($I68,'Valorables - General'!$I$4:$L$96,4,)</f>
        <v>Sí</v>
      </c>
      <c r="M68" s="67"/>
      <c r="N68" s="49">
        <v>0.25</v>
      </c>
      <c r="O68" s="114"/>
      <c r="P68" s="114"/>
      <c r="Q68" s="119"/>
      <c r="R68" s="111"/>
      <c r="S68" s="111"/>
      <c r="T68" s="111"/>
      <c r="U68" s="111"/>
      <c r="V68" s="48">
        <f>+N68*$O$65*$Q$61</f>
        <v>1.8220620000000003E-2</v>
      </c>
    </row>
    <row r="69" spans="2:22" ht="15" customHeight="1" x14ac:dyDescent="0.2">
      <c r="B69" s="112"/>
      <c r="C69" s="113"/>
      <c r="D69" s="112" t="s">
        <v>221</v>
      </c>
      <c r="E69" s="113" t="s">
        <v>222</v>
      </c>
      <c r="F69" s="113"/>
      <c r="G69" s="113"/>
      <c r="H69" s="22" t="s">
        <v>69</v>
      </c>
      <c r="I69" s="26" t="s">
        <v>141</v>
      </c>
      <c r="J69" s="22" t="str">
        <f>+VLOOKUP($I69,'Valorables - General'!$I$4:$L$96,2,)</f>
        <v>No</v>
      </c>
      <c r="K69" s="22" t="str">
        <f>+VLOOKUP($I69,'Valorables - General'!$I$4:$L$96,3,)</f>
        <v>-</v>
      </c>
      <c r="L69" s="22" t="str">
        <f>+VLOOKUP($I69,'Valorables - General'!$I$4:$L$96,4,)</f>
        <v>Sí</v>
      </c>
      <c r="M69" s="67"/>
      <c r="N69" s="49">
        <v>0.2</v>
      </c>
      <c r="O69" s="114">
        <v>0.19969999999999999</v>
      </c>
      <c r="P69" s="114"/>
      <c r="Q69" s="119"/>
      <c r="R69" s="111">
        <f>+SUMPRODUCT(N69:N74,M69:M74)</f>
        <v>0</v>
      </c>
      <c r="S69" s="111"/>
      <c r="T69" s="111"/>
      <c r="U69" s="111"/>
      <c r="V69" s="48">
        <f t="shared" ref="V69:V74" si="4">+N69*$O$69*$Q$61</f>
        <v>1.0016952000000003E-2</v>
      </c>
    </row>
    <row r="70" spans="2:22" ht="12.75" x14ac:dyDescent="0.2">
      <c r="B70" s="112"/>
      <c r="C70" s="113"/>
      <c r="D70" s="112"/>
      <c r="E70" s="113"/>
      <c r="F70" s="113"/>
      <c r="G70" s="113"/>
      <c r="H70" s="22" t="s">
        <v>70</v>
      </c>
      <c r="I70" s="26" t="s">
        <v>142</v>
      </c>
      <c r="J70" s="22" t="str">
        <f>+VLOOKUP($I70,'Valorables - General'!$I$4:$L$96,2,)</f>
        <v>No</v>
      </c>
      <c r="K70" s="22" t="str">
        <f>+VLOOKUP($I70,'Valorables - General'!$I$4:$L$96,3,)</f>
        <v>-</v>
      </c>
      <c r="L70" s="22" t="str">
        <f>+VLOOKUP($I70,'Valorables - General'!$I$4:$L$96,4,)</f>
        <v>Sí</v>
      </c>
      <c r="M70" s="67"/>
      <c r="N70" s="49">
        <v>0.2</v>
      </c>
      <c r="O70" s="114"/>
      <c r="P70" s="114"/>
      <c r="Q70" s="119"/>
      <c r="R70" s="111"/>
      <c r="S70" s="111"/>
      <c r="T70" s="111"/>
      <c r="U70" s="111"/>
      <c r="V70" s="48">
        <f t="shared" si="4"/>
        <v>1.0016952000000003E-2</v>
      </c>
    </row>
    <row r="71" spans="2:22" ht="25.5" x14ac:dyDescent="0.2">
      <c r="B71" s="112"/>
      <c r="C71" s="113"/>
      <c r="D71" s="112"/>
      <c r="E71" s="113"/>
      <c r="F71" s="113"/>
      <c r="G71" s="113"/>
      <c r="H71" s="22" t="s">
        <v>71</v>
      </c>
      <c r="I71" s="26" t="s">
        <v>143</v>
      </c>
      <c r="J71" s="22" t="str">
        <f>+VLOOKUP($I71,'Valorables - General'!$I$4:$L$96,2,)</f>
        <v>No</v>
      </c>
      <c r="K71" s="22" t="str">
        <f>+VLOOKUP($I71,'Valorables - General'!$I$4:$L$96,3,)</f>
        <v>-</v>
      </c>
      <c r="L71" s="22" t="str">
        <f>+VLOOKUP($I71,'Valorables - General'!$I$4:$L$96,4,)</f>
        <v>Sí</v>
      </c>
      <c r="M71" s="67"/>
      <c r="N71" s="49">
        <v>0.05</v>
      </c>
      <c r="O71" s="114"/>
      <c r="P71" s="114"/>
      <c r="Q71" s="119"/>
      <c r="R71" s="111"/>
      <c r="S71" s="111"/>
      <c r="T71" s="111"/>
      <c r="U71" s="111"/>
      <c r="V71" s="48">
        <f t="shared" si="4"/>
        <v>2.5042380000000006E-3</v>
      </c>
    </row>
    <row r="72" spans="2:22" ht="12.75" x14ac:dyDescent="0.2">
      <c r="B72" s="112"/>
      <c r="C72" s="113"/>
      <c r="D72" s="112"/>
      <c r="E72" s="113"/>
      <c r="F72" s="113"/>
      <c r="G72" s="113"/>
      <c r="H72" s="22" t="s">
        <v>72</v>
      </c>
      <c r="I72" s="26" t="s">
        <v>144</v>
      </c>
      <c r="J72" s="22" t="str">
        <f>+VLOOKUP($I72,'Valorables - General'!$I$4:$L$96,2,)</f>
        <v>No</v>
      </c>
      <c r="K72" s="22" t="str">
        <f>+VLOOKUP($I72,'Valorables - General'!$I$4:$L$96,3,)</f>
        <v>-</v>
      </c>
      <c r="L72" s="22" t="str">
        <f>+VLOOKUP($I72,'Valorables - General'!$I$4:$L$96,4,)</f>
        <v>Sí</v>
      </c>
      <c r="M72" s="67"/>
      <c r="N72" s="49">
        <v>0.2</v>
      </c>
      <c r="O72" s="114"/>
      <c r="P72" s="114"/>
      <c r="Q72" s="119"/>
      <c r="R72" s="111"/>
      <c r="S72" s="111"/>
      <c r="T72" s="111"/>
      <c r="U72" s="111"/>
      <c r="V72" s="48">
        <f t="shared" si="4"/>
        <v>1.0016952000000003E-2</v>
      </c>
    </row>
    <row r="73" spans="2:22" ht="12.75" x14ac:dyDescent="0.2">
      <c r="B73" s="112"/>
      <c r="C73" s="113"/>
      <c r="D73" s="112"/>
      <c r="E73" s="113"/>
      <c r="F73" s="113"/>
      <c r="G73" s="113"/>
      <c r="H73" s="22" t="s">
        <v>73</v>
      </c>
      <c r="I73" s="26" t="s">
        <v>145</v>
      </c>
      <c r="J73" s="22" t="str">
        <f>+VLOOKUP($I73,'Valorables - General'!$I$4:$L$96,2,)</f>
        <v>No</v>
      </c>
      <c r="K73" s="22" t="str">
        <f>+VLOOKUP($I73,'Valorables - General'!$I$4:$L$96,3,)</f>
        <v>-</v>
      </c>
      <c r="L73" s="22" t="str">
        <f>+VLOOKUP($I73,'Valorables - General'!$I$4:$L$96,4,)</f>
        <v>Sí</v>
      </c>
      <c r="M73" s="67"/>
      <c r="N73" s="49">
        <v>0.3</v>
      </c>
      <c r="O73" s="114"/>
      <c r="P73" s="114"/>
      <c r="Q73" s="119"/>
      <c r="R73" s="111"/>
      <c r="S73" s="111"/>
      <c r="T73" s="111"/>
      <c r="U73" s="111"/>
      <c r="V73" s="48">
        <f t="shared" si="4"/>
        <v>1.5025427999999999E-2</v>
      </c>
    </row>
    <row r="74" spans="2:22" ht="12.75" x14ac:dyDescent="0.2">
      <c r="B74" s="112"/>
      <c r="C74" s="113"/>
      <c r="D74" s="112"/>
      <c r="E74" s="113"/>
      <c r="F74" s="113"/>
      <c r="G74" s="113"/>
      <c r="H74" s="22" t="s">
        <v>74</v>
      </c>
      <c r="I74" s="26" t="s">
        <v>146</v>
      </c>
      <c r="J74" s="22" t="str">
        <f>+VLOOKUP($I74,'Valorables - General'!$I$4:$L$96,2,)</f>
        <v>No</v>
      </c>
      <c r="K74" s="22" t="str">
        <f>+VLOOKUP($I74,'Valorables - General'!$I$4:$L$96,3,)</f>
        <v>-</v>
      </c>
      <c r="L74" s="22" t="str">
        <f>+VLOOKUP($I74,'Valorables - General'!$I$4:$L$96,4,)</f>
        <v>Sí</v>
      </c>
      <c r="M74" s="67"/>
      <c r="N74" s="49">
        <v>0.05</v>
      </c>
      <c r="O74" s="114"/>
      <c r="P74" s="114"/>
      <c r="Q74" s="119"/>
      <c r="R74" s="111"/>
      <c r="S74" s="111"/>
      <c r="T74" s="111"/>
      <c r="U74" s="111"/>
      <c r="V74" s="48">
        <f t="shared" si="4"/>
        <v>2.5042380000000006E-3</v>
      </c>
    </row>
    <row r="75" spans="2:22" ht="38.25" x14ac:dyDescent="0.2">
      <c r="B75" s="112" t="s">
        <v>238</v>
      </c>
      <c r="C75" s="113" t="s">
        <v>239</v>
      </c>
      <c r="D75" s="112" t="s">
        <v>230</v>
      </c>
      <c r="E75" s="113" t="s">
        <v>229</v>
      </c>
      <c r="F75" s="112" t="s">
        <v>225</v>
      </c>
      <c r="G75" s="113" t="s">
        <v>226</v>
      </c>
      <c r="H75" s="22" t="s">
        <v>75</v>
      </c>
      <c r="I75" s="26" t="s">
        <v>147</v>
      </c>
      <c r="J75" s="22" t="str">
        <f>+VLOOKUP($I75,'Valorables - General'!$I$4:$L$96,2,)</f>
        <v>No se define</v>
      </c>
      <c r="K75" s="22" t="str">
        <f>+VLOOKUP($I75,'Valorables - General'!$I$4:$L$96,3,)</f>
        <v>ACERO GALVANIZADO</v>
      </c>
      <c r="L75" s="22" t="str">
        <f>+VLOOKUP($I75,'Valorables - General'!$I$4:$L$96,4,)</f>
        <v>ACERO INOX - AISI 316</v>
      </c>
      <c r="M75" s="67"/>
      <c r="N75" s="49">
        <v>0.4</v>
      </c>
      <c r="O75" s="114">
        <v>0.60629999999999995</v>
      </c>
      <c r="P75" s="114">
        <v>0.30530000000000002</v>
      </c>
      <c r="Q75" s="114">
        <v>0.18970000000000001</v>
      </c>
      <c r="R75" s="111">
        <f>+SUMPRODUCT(N75:N78,M75:M78)</f>
        <v>0</v>
      </c>
      <c r="S75" s="111">
        <f>+O75*R75+O79*R79</f>
        <v>0</v>
      </c>
      <c r="T75" s="111">
        <f>+P75*S75+P81*S81</f>
        <v>0</v>
      </c>
      <c r="U75" s="111"/>
      <c r="V75" s="48">
        <f>+N75*$P$75*$Q$75*$O$75</f>
        <v>1.40456452332E-2</v>
      </c>
    </row>
    <row r="76" spans="2:22" ht="25.5" x14ac:dyDescent="0.2">
      <c r="B76" s="112"/>
      <c r="C76" s="113"/>
      <c r="D76" s="112"/>
      <c r="E76" s="113"/>
      <c r="F76" s="112"/>
      <c r="G76" s="113"/>
      <c r="H76" s="22" t="s">
        <v>76</v>
      </c>
      <c r="I76" s="26" t="s">
        <v>148</v>
      </c>
      <c r="J76" s="22" t="str">
        <f>+VLOOKUP($I76,'Valorables - General'!$I$4:$L$96,2,)</f>
        <v>&lt;=D-400 o no se define</v>
      </c>
      <c r="K76" s="22" t="str">
        <f>+VLOOKUP($I76,'Valorables - General'!$I$4:$L$96,3,)</f>
        <v>E-600</v>
      </c>
      <c r="L76" s="22" t="str">
        <f>+VLOOKUP($I76,'Valorables - General'!$I$4:$L$96,4,)</f>
        <v>F-900</v>
      </c>
      <c r="M76" s="67"/>
      <c r="N76" s="49">
        <v>0.2</v>
      </c>
      <c r="O76" s="119"/>
      <c r="P76" s="119"/>
      <c r="Q76" s="119"/>
      <c r="R76" s="111"/>
      <c r="S76" s="111"/>
      <c r="T76" s="111"/>
      <c r="U76" s="111"/>
      <c r="V76" s="48">
        <f>+N76*$P$75*$Q$75*$O$75</f>
        <v>7.0228226166E-3</v>
      </c>
    </row>
    <row r="77" spans="2:22" ht="25.5" x14ac:dyDescent="0.2">
      <c r="B77" s="112"/>
      <c r="C77" s="113"/>
      <c r="D77" s="112"/>
      <c r="E77" s="113"/>
      <c r="F77" s="112"/>
      <c r="G77" s="113"/>
      <c r="H77" s="22" t="s">
        <v>77</v>
      </c>
      <c r="I77" s="26" t="s">
        <v>149</v>
      </c>
      <c r="J77" s="22" t="str">
        <f>+VLOOKUP($I77,'Valorables - General'!$I$4:$L$96,2,)</f>
        <v>&lt;= o no se define</v>
      </c>
      <c r="K77" s="22" t="str">
        <f>+VLOOKUP($I77,'Valorables - General'!$I$4:$L$96,3,)</f>
        <v>500 / 7.200</v>
      </c>
      <c r="L77" s="22" t="str">
        <f>+VLOOKUP($I77,'Valorables - General'!$I$4:$L$96,4,)</f>
        <v>1.000 / 11.000</v>
      </c>
      <c r="M77" s="67"/>
      <c r="N77" s="49">
        <v>0.2</v>
      </c>
      <c r="O77" s="119"/>
      <c r="P77" s="119"/>
      <c r="Q77" s="119"/>
      <c r="R77" s="111"/>
      <c r="S77" s="111"/>
      <c r="T77" s="111"/>
      <c r="U77" s="111"/>
      <c r="V77" s="48">
        <f>+N77*$P$75*$Q$75*$O$75</f>
        <v>7.0228226166E-3</v>
      </c>
    </row>
    <row r="78" spans="2:22" ht="25.5" x14ac:dyDescent="0.2">
      <c r="B78" s="112"/>
      <c r="C78" s="113"/>
      <c r="D78" s="112"/>
      <c r="E78" s="113"/>
      <c r="F78" s="112"/>
      <c r="G78" s="113"/>
      <c r="H78" s="22" t="s">
        <v>78</v>
      </c>
      <c r="I78" s="26" t="s">
        <v>150</v>
      </c>
      <c r="J78" s="22" t="str">
        <f>+VLOOKUP($I78,'Valorables - General'!$I$4:$L$96,2,)</f>
        <v>&lt;= o no se define</v>
      </c>
      <c r="K78" s="22" t="str">
        <f>+VLOOKUP($I78,'Valorables - General'!$I$4:$L$96,3,)</f>
        <v>400 / 300</v>
      </c>
      <c r="L78" s="22" t="str">
        <f>+VLOOKUP($I78,'Valorables - General'!$I$4:$L$96,4,)</f>
        <v>700 / 500</v>
      </c>
      <c r="M78" s="67"/>
      <c r="N78" s="49">
        <v>0.2</v>
      </c>
      <c r="O78" s="119"/>
      <c r="P78" s="119"/>
      <c r="Q78" s="119"/>
      <c r="R78" s="111"/>
      <c r="S78" s="111"/>
      <c r="T78" s="111"/>
      <c r="U78" s="111"/>
      <c r="V78" s="48">
        <f>+N78*$P$75*$Q$75*$O$75</f>
        <v>7.0228226166E-3</v>
      </c>
    </row>
    <row r="79" spans="2:22" ht="25.5" x14ac:dyDescent="0.2">
      <c r="B79" s="112"/>
      <c r="C79" s="113"/>
      <c r="D79" s="112"/>
      <c r="E79" s="113"/>
      <c r="F79" s="112" t="s">
        <v>228</v>
      </c>
      <c r="G79" s="113" t="s">
        <v>227</v>
      </c>
      <c r="H79" s="22" t="s">
        <v>79</v>
      </c>
      <c r="I79" s="26" t="s">
        <v>149</v>
      </c>
      <c r="J79" s="22" t="str">
        <f>+VLOOKUP($I79,'Valorables - General'!$I$4:$L$96,2,)</f>
        <v>&lt;= o no se define</v>
      </c>
      <c r="K79" s="22" t="str">
        <f>+VLOOKUP($I79,'Valorables - General'!$I$4:$L$96,3,)</f>
        <v>500 / 7.200</v>
      </c>
      <c r="L79" s="22" t="str">
        <f>+VLOOKUP($I79,'Valorables - General'!$I$4:$L$96,4,)</f>
        <v>1.000 / 11.000</v>
      </c>
      <c r="M79" s="67"/>
      <c r="N79" s="49">
        <v>0.5</v>
      </c>
      <c r="O79" s="114">
        <v>0.39369999999999999</v>
      </c>
      <c r="P79" s="119"/>
      <c r="Q79" s="119"/>
      <c r="R79" s="111">
        <f>+SUMPRODUCT(N79:N80,M79:M80)</f>
        <v>0</v>
      </c>
      <c r="S79" s="111"/>
      <c r="T79" s="111"/>
      <c r="U79" s="111"/>
      <c r="V79" s="48">
        <f>+N79*$P$75*$Q$75*$O$79</f>
        <v>1.1400648458500001E-2</v>
      </c>
    </row>
    <row r="80" spans="2:22" ht="25.5" x14ac:dyDescent="0.2">
      <c r="B80" s="112"/>
      <c r="C80" s="113"/>
      <c r="D80" s="112"/>
      <c r="E80" s="113"/>
      <c r="F80" s="112"/>
      <c r="G80" s="113"/>
      <c r="H80" s="22" t="s">
        <v>80</v>
      </c>
      <c r="I80" s="26" t="s">
        <v>150</v>
      </c>
      <c r="J80" s="22" t="str">
        <f>+VLOOKUP($I80,'Valorables - General'!$I$4:$L$96,2,)</f>
        <v>&lt;= o no se define</v>
      </c>
      <c r="K80" s="22" t="str">
        <f>+VLOOKUP($I80,'Valorables - General'!$I$4:$L$96,3,)</f>
        <v>400 / 300</v>
      </c>
      <c r="L80" s="22" t="str">
        <f>+VLOOKUP($I80,'Valorables - General'!$I$4:$L$96,4,)</f>
        <v>700 / 500</v>
      </c>
      <c r="M80" s="67"/>
      <c r="N80" s="49">
        <v>0.5</v>
      </c>
      <c r="O80" s="119"/>
      <c r="P80" s="119"/>
      <c r="Q80" s="119"/>
      <c r="R80" s="111"/>
      <c r="S80" s="111"/>
      <c r="T80" s="111"/>
      <c r="U80" s="111"/>
      <c r="V80" s="48">
        <f>+N80*$P$75*$Q$75*$O$79</f>
        <v>1.1400648458500001E-2</v>
      </c>
    </row>
    <row r="81" spans="2:22" ht="63.75" customHeight="1" x14ac:dyDescent="0.2">
      <c r="B81" s="112"/>
      <c r="C81" s="113"/>
      <c r="D81" s="112" t="s">
        <v>231</v>
      </c>
      <c r="E81" s="113" t="s">
        <v>232</v>
      </c>
      <c r="F81" s="112" t="s">
        <v>233</v>
      </c>
      <c r="G81" s="113" t="s">
        <v>236</v>
      </c>
      <c r="H81" s="22" t="s">
        <v>81</v>
      </c>
      <c r="I81" s="26" t="s">
        <v>168</v>
      </c>
      <c r="J81" s="96" t="str">
        <f>+VLOOKUP($I81,'Valorables - General'!$I$4:$L$96,2,)</f>
        <v>COMPARACIÓN ENTRE LAS SOLUCIONES OFERTADAS</v>
      </c>
      <c r="K81" s="97"/>
      <c r="L81" s="98"/>
      <c r="M81" s="67"/>
      <c r="N81" s="49">
        <v>0.25</v>
      </c>
      <c r="O81" s="114">
        <v>0.56110000000000004</v>
      </c>
      <c r="P81" s="114">
        <v>0.69469999999999998</v>
      </c>
      <c r="Q81" s="119"/>
      <c r="R81" s="111">
        <f>+SUMPRODUCT(N81:N84,M81:M84)</f>
        <v>0</v>
      </c>
      <c r="S81" s="111">
        <f>+O81*R81+O85*R85+O88*R88</f>
        <v>0</v>
      </c>
      <c r="T81" s="111"/>
      <c r="U81" s="111"/>
      <c r="V81" s="48">
        <f>+N81*$P$81*$Q$75*$O$81</f>
        <v>1.8486083362250001E-2</v>
      </c>
    </row>
    <row r="82" spans="2:22" ht="12.75" x14ac:dyDescent="0.2">
      <c r="B82" s="112"/>
      <c r="C82" s="113"/>
      <c r="D82" s="112"/>
      <c r="E82" s="113"/>
      <c r="F82" s="112"/>
      <c r="G82" s="113"/>
      <c r="H82" s="22" t="s">
        <v>82</v>
      </c>
      <c r="I82" s="26" t="s">
        <v>151</v>
      </c>
      <c r="J82" s="22" t="str">
        <f>+VLOOKUP($I82,'Valorables - General'!$I$4:$L$96,2,)</f>
        <v>Fijo</v>
      </c>
      <c r="K82" s="22" t="str">
        <f>+VLOOKUP($I82,'Valorables - General'!$I$4:$L$96,3,)</f>
        <v>-</v>
      </c>
      <c r="L82" s="22" t="str">
        <f>+VLOOKUP($I82,'Valorables - General'!$I$4:$L$96,4,)</f>
        <v>Móvil</v>
      </c>
      <c r="M82" s="67"/>
      <c r="N82" s="49">
        <v>0.25</v>
      </c>
      <c r="O82" s="119"/>
      <c r="P82" s="119"/>
      <c r="Q82" s="119"/>
      <c r="R82" s="111"/>
      <c r="S82" s="111"/>
      <c r="T82" s="111"/>
      <c r="U82" s="111"/>
      <c r="V82" s="48">
        <f>+N82*$P$81*$Q$75*$O$81</f>
        <v>1.8486083362250001E-2</v>
      </c>
    </row>
    <row r="83" spans="2:22" ht="63.75" customHeight="1" x14ac:dyDescent="0.2">
      <c r="B83" s="112"/>
      <c r="C83" s="113"/>
      <c r="D83" s="112"/>
      <c r="E83" s="113"/>
      <c r="F83" s="112"/>
      <c r="G83" s="113"/>
      <c r="H83" s="22" t="s">
        <v>83</v>
      </c>
      <c r="I83" s="26" t="s">
        <v>152</v>
      </c>
      <c r="J83" s="96" t="str">
        <f>+VLOOKUP($I83,'Valorables - General'!$I$4:$L$96,2,)</f>
        <v>COMPARACIÓN ENTRE LAS SOLUCIONES OFERTADAS</v>
      </c>
      <c r="K83" s="97"/>
      <c r="L83" s="98"/>
      <c r="M83" s="67"/>
      <c r="N83" s="49">
        <v>0.25</v>
      </c>
      <c r="O83" s="119"/>
      <c r="P83" s="119"/>
      <c r="Q83" s="119"/>
      <c r="R83" s="111"/>
      <c r="S83" s="111"/>
      <c r="T83" s="111"/>
      <c r="U83" s="111"/>
      <c r="V83" s="48">
        <f>+N83*$P$81*$Q$75*$O$81</f>
        <v>1.8486083362250001E-2</v>
      </c>
    </row>
    <row r="84" spans="2:22" ht="63.75" customHeight="1" x14ac:dyDescent="0.2">
      <c r="B84" s="112"/>
      <c r="C84" s="113"/>
      <c r="D84" s="112"/>
      <c r="E84" s="113"/>
      <c r="F84" s="112"/>
      <c r="G84" s="113"/>
      <c r="H84" s="22" t="s">
        <v>84</v>
      </c>
      <c r="I84" s="26" t="s">
        <v>153</v>
      </c>
      <c r="J84" s="96" t="str">
        <f>+VLOOKUP($I84,'Valorables - General'!$I$4:$L$96,2,)</f>
        <v>COMPARACIÓN ENTRE LAS SOLUCIONES OFERTADAS</v>
      </c>
      <c r="K84" s="97"/>
      <c r="L84" s="98"/>
      <c r="M84" s="67"/>
      <c r="N84" s="49">
        <v>0.25</v>
      </c>
      <c r="O84" s="119"/>
      <c r="P84" s="119"/>
      <c r="Q84" s="119"/>
      <c r="R84" s="111"/>
      <c r="S84" s="111"/>
      <c r="T84" s="111"/>
      <c r="U84" s="111"/>
      <c r="V84" s="48">
        <f>+N84*$P$81*$Q$75*$O$81</f>
        <v>1.8486083362250001E-2</v>
      </c>
    </row>
    <row r="85" spans="2:22" ht="63.75" customHeight="1" x14ac:dyDescent="0.2">
      <c r="B85" s="112"/>
      <c r="C85" s="113"/>
      <c r="D85" s="112"/>
      <c r="E85" s="113"/>
      <c r="F85" s="112" t="s">
        <v>234</v>
      </c>
      <c r="G85" s="113" t="s">
        <v>237</v>
      </c>
      <c r="H85" s="22" t="s">
        <v>85</v>
      </c>
      <c r="I85" s="26" t="s">
        <v>154</v>
      </c>
      <c r="J85" s="96" t="str">
        <f>+VLOOKUP($I85,'Valorables - General'!$I$4:$L$96,2,)</f>
        <v>COMPARACIÓN ENTRE LAS SOLUCIONES OFERTADAS</v>
      </c>
      <c r="K85" s="97"/>
      <c r="L85" s="98"/>
      <c r="M85" s="67"/>
      <c r="N85" s="49">
        <v>0.1</v>
      </c>
      <c r="O85" s="114">
        <v>0.2349</v>
      </c>
      <c r="P85" s="119"/>
      <c r="Q85" s="119"/>
      <c r="R85" s="111">
        <f>+SUMPRODUCT(N85:N87,M85:M87)</f>
        <v>0</v>
      </c>
      <c r="S85" s="111"/>
      <c r="T85" s="111"/>
      <c r="U85" s="111"/>
      <c r="V85" s="48">
        <f>+N85*$P$81*$Q$75*$O$85</f>
        <v>3.0956200191000005E-3</v>
      </c>
    </row>
    <row r="86" spans="2:22" ht="12.75" x14ac:dyDescent="0.2">
      <c r="B86" s="112"/>
      <c r="C86" s="113"/>
      <c r="D86" s="112"/>
      <c r="E86" s="113"/>
      <c r="F86" s="112"/>
      <c r="G86" s="113"/>
      <c r="H86" s="22" t="s">
        <v>86</v>
      </c>
      <c r="I86" s="46" t="s">
        <v>261</v>
      </c>
      <c r="J86" s="22" t="str">
        <f>+VLOOKUP($I86,'Valorables - General'!$I$4:$L$96,2,)</f>
        <v>No</v>
      </c>
      <c r="K86" s="22" t="str">
        <f>+VLOOKUP($I86,'Valorables - General'!$I$4:$L$96,3,)</f>
        <v>-</v>
      </c>
      <c r="L86" s="22" t="str">
        <f>+VLOOKUP($I86,'Valorables - General'!$I$4:$L$96,4,)</f>
        <v>Sí</v>
      </c>
      <c r="M86" s="67"/>
      <c r="N86" s="49">
        <v>0.5</v>
      </c>
      <c r="O86" s="119"/>
      <c r="P86" s="119"/>
      <c r="Q86" s="119"/>
      <c r="R86" s="111"/>
      <c r="S86" s="111"/>
      <c r="T86" s="111"/>
      <c r="U86" s="111"/>
      <c r="V86" s="48">
        <f>+N86*$P$81*$Q$75*$O$85</f>
        <v>1.54781000955E-2</v>
      </c>
    </row>
    <row r="87" spans="2:22" ht="12.75" x14ac:dyDescent="0.2">
      <c r="B87" s="112"/>
      <c r="C87" s="113"/>
      <c r="D87" s="112"/>
      <c r="E87" s="113"/>
      <c r="F87" s="112"/>
      <c r="G87" s="113"/>
      <c r="H87" s="22" t="s">
        <v>87</v>
      </c>
      <c r="I87" s="26" t="s">
        <v>155</v>
      </c>
      <c r="J87" s="22" t="str">
        <f>+VLOOKUP($I87,'Valorables - General'!$I$4:$L$96,2,)</f>
        <v>No</v>
      </c>
      <c r="K87" s="22" t="str">
        <f>+VLOOKUP($I87,'Valorables - General'!$I$4:$L$96,3,)</f>
        <v>-</v>
      </c>
      <c r="L87" s="22" t="str">
        <f>+VLOOKUP($I87,'Valorables - General'!$I$4:$L$96,4,)</f>
        <v>Sí</v>
      </c>
      <c r="M87" s="67"/>
      <c r="N87" s="49">
        <v>0.4</v>
      </c>
      <c r="O87" s="119"/>
      <c r="P87" s="119"/>
      <c r="Q87" s="119"/>
      <c r="R87" s="111"/>
      <c r="S87" s="111"/>
      <c r="T87" s="111"/>
      <c r="U87" s="111"/>
      <c r="V87" s="48">
        <f>+N87*$P$81*$Q$75*$O$85</f>
        <v>1.2382480076400002E-2</v>
      </c>
    </row>
    <row r="88" spans="2:22" ht="25.5" x14ac:dyDescent="0.2">
      <c r="B88" s="112"/>
      <c r="C88" s="113"/>
      <c r="D88" s="112"/>
      <c r="E88" s="113"/>
      <c r="F88" s="112" t="s">
        <v>235</v>
      </c>
      <c r="G88" s="113" t="s">
        <v>227</v>
      </c>
      <c r="H88" s="22" t="s">
        <v>88</v>
      </c>
      <c r="I88" s="26" t="s">
        <v>149</v>
      </c>
      <c r="J88" s="22" t="str">
        <f>+VLOOKUP($I88,'Valorables - General'!$I$4:$L$96,2,)</f>
        <v>&lt;= o no se define</v>
      </c>
      <c r="K88" s="22" t="str">
        <f>+VLOOKUP($I88,'Valorables - General'!$I$4:$L$96,3,)</f>
        <v>500 / 7.200</v>
      </c>
      <c r="L88" s="22" t="str">
        <f>+VLOOKUP($I88,'Valorables - General'!$I$4:$L$96,4,)</f>
        <v>1.000 / 11.000</v>
      </c>
      <c r="M88" s="67"/>
      <c r="N88" s="49">
        <v>0.5</v>
      </c>
      <c r="O88" s="114">
        <v>0.20399999999999999</v>
      </c>
      <c r="P88" s="119"/>
      <c r="Q88" s="119"/>
      <c r="R88" s="111">
        <f>+SUMPRODUCT(N88:N89,M88:M89)</f>
        <v>0</v>
      </c>
      <c r="S88" s="111"/>
      <c r="T88" s="111"/>
      <c r="U88" s="111"/>
      <c r="V88" s="48">
        <f>+N88*$P$81*$Q$75*$O$88</f>
        <v>1.3442028179999999E-2</v>
      </c>
    </row>
    <row r="89" spans="2:22" ht="25.5" x14ac:dyDescent="0.2">
      <c r="B89" s="112"/>
      <c r="C89" s="113"/>
      <c r="D89" s="112"/>
      <c r="E89" s="113"/>
      <c r="F89" s="112"/>
      <c r="G89" s="113"/>
      <c r="H89" s="22" t="s">
        <v>89</v>
      </c>
      <c r="I89" s="26" t="s">
        <v>150</v>
      </c>
      <c r="J89" s="22" t="str">
        <f>+VLOOKUP($I89,'Valorables - General'!$I$4:$L$96,2,)</f>
        <v>&lt;= o no se define</v>
      </c>
      <c r="K89" s="22" t="str">
        <f>+VLOOKUP($I89,'Valorables - General'!$I$4:$L$96,3,)</f>
        <v>400 / 300</v>
      </c>
      <c r="L89" s="22" t="str">
        <f>+VLOOKUP($I89,'Valorables - General'!$I$4:$L$96,4,)</f>
        <v>700 / 500</v>
      </c>
      <c r="M89" s="67"/>
      <c r="N89" s="49">
        <v>0.5</v>
      </c>
      <c r="O89" s="119"/>
      <c r="P89" s="119"/>
      <c r="Q89" s="119"/>
      <c r="R89" s="111"/>
      <c r="S89" s="111"/>
      <c r="T89" s="111"/>
      <c r="U89" s="111"/>
      <c r="V89" s="48">
        <f>+N89*$P$81*$Q$75*$O$88</f>
        <v>1.3442028179999999E-2</v>
      </c>
    </row>
    <row r="90" spans="2:22" ht="15" customHeight="1" x14ac:dyDescent="0.2">
      <c r="B90" s="112" t="s">
        <v>244</v>
      </c>
      <c r="C90" s="113" t="s">
        <v>245</v>
      </c>
      <c r="D90" s="112" t="s">
        <v>240</v>
      </c>
      <c r="E90" s="113" t="s">
        <v>216</v>
      </c>
      <c r="F90" s="113"/>
      <c r="G90" s="113"/>
      <c r="H90" s="22" t="s">
        <v>90</v>
      </c>
      <c r="I90" s="26" t="s">
        <v>156</v>
      </c>
      <c r="J90" s="22" t="str">
        <f>+VLOOKUP($I90,'Valorables - General'!$I$4:$L$96,2,)</f>
        <v>&gt;30</v>
      </c>
      <c r="K90" s="22" t="str">
        <f>+VLOOKUP($I90,'Valorables - General'!$I$4:$L$96,3,)</f>
        <v>&lt;30</v>
      </c>
      <c r="L90" s="22" t="str">
        <f>+VLOOKUP($I90,'Valorables - General'!$I$4:$L$96,4,)</f>
        <v>&lt;15</v>
      </c>
      <c r="M90" s="67"/>
      <c r="N90" s="49">
        <v>0.25</v>
      </c>
      <c r="O90" s="114">
        <v>0.61160000000000003</v>
      </c>
      <c r="P90" s="114"/>
      <c r="Q90" s="114">
        <v>0.25790000000000002</v>
      </c>
      <c r="R90" s="111">
        <f>+SUMPRODUCT(N90:N93,M90:M93)</f>
        <v>0</v>
      </c>
      <c r="S90" s="111"/>
      <c r="T90" s="111">
        <f>+O90*R90+O94*R94+O95*R95+O96*R96</f>
        <v>0</v>
      </c>
      <c r="U90" s="111"/>
      <c r="V90" s="48">
        <f>+N90*$O$90*$Q$90</f>
        <v>3.9432910000000002E-2</v>
      </c>
    </row>
    <row r="91" spans="2:22" ht="12.75" x14ac:dyDescent="0.2">
      <c r="B91" s="112"/>
      <c r="C91" s="113"/>
      <c r="D91" s="112"/>
      <c r="E91" s="113"/>
      <c r="F91" s="113"/>
      <c r="G91" s="113"/>
      <c r="H91" s="22" t="s">
        <v>91</v>
      </c>
      <c r="I91" s="26" t="s">
        <v>157</v>
      </c>
      <c r="J91" s="22" t="str">
        <f>+VLOOKUP($I91,'Valorables - General'!$I$4:$L$96,2,)</f>
        <v>No</v>
      </c>
      <c r="K91" s="22" t="str">
        <f>+VLOOKUP($I91,'Valorables - General'!$I$4:$L$96,3,)</f>
        <v>-</v>
      </c>
      <c r="L91" s="22" t="str">
        <f>+VLOOKUP($I91,'Valorables - General'!$I$4:$L$96,4,)</f>
        <v>Sí</v>
      </c>
      <c r="M91" s="67"/>
      <c r="N91" s="49">
        <v>0.45</v>
      </c>
      <c r="O91" s="114"/>
      <c r="P91" s="114"/>
      <c r="Q91" s="119"/>
      <c r="R91" s="111"/>
      <c r="S91" s="111"/>
      <c r="T91" s="111"/>
      <c r="U91" s="111"/>
      <c r="V91" s="48">
        <f>+N91*$O$90*$Q$90</f>
        <v>7.0979238000000014E-2</v>
      </c>
    </row>
    <row r="92" spans="2:22" ht="12.75" x14ac:dyDescent="0.2">
      <c r="B92" s="112"/>
      <c r="C92" s="113"/>
      <c r="D92" s="112"/>
      <c r="E92" s="113"/>
      <c r="F92" s="113"/>
      <c r="G92" s="113"/>
      <c r="H92" s="22" t="s">
        <v>92</v>
      </c>
      <c r="I92" s="26" t="s">
        <v>158</v>
      </c>
      <c r="J92" s="22" t="str">
        <f>+VLOOKUP($I92,'Valorables - General'!$I$4:$L$96,2,)</f>
        <v>No</v>
      </c>
      <c r="K92" s="22" t="str">
        <f>+VLOOKUP($I92,'Valorables - General'!$I$4:$L$96,3,)</f>
        <v>-</v>
      </c>
      <c r="L92" s="22" t="str">
        <f>+VLOOKUP($I92,'Valorables - General'!$I$4:$L$96,4,)</f>
        <v>Sí</v>
      </c>
      <c r="M92" s="67"/>
      <c r="N92" s="49">
        <v>0.15</v>
      </c>
      <c r="O92" s="114"/>
      <c r="P92" s="114"/>
      <c r="Q92" s="119"/>
      <c r="R92" s="111"/>
      <c r="S92" s="111"/>
      <c r="T92" s="111"/>
      <c r="U92" s="111"/>
      <c r="V92" s="48">
        <f>+N92*$O$90*$Q$90</f>
        <v>2.3659746000000002E-2</v>
      </c>
    </row>
    <row r="93" spans="2:22" ht="25.5" x14ac:dyDescent="0.2">
      <c r="B93" s="112"/>
      <c r="C93" s="113"/>
      <c r="D93" s="112"/>
      <c r="E93" s="113"/>
      <c r="F93" s="113"/>
      <c r="G93" s="113"/>
      <c r="H93" s="22" t="s">
        <v>93</v>
      </c>
      <c r="I93" s="26" t="s">
        <v>159</v>
      </c>
      <c r="J93" s="22" t="str">
        <f>+VLOOKUP($I93,'Valorables - General'!$I$4:$L$96,2,)</f>
        <v>Sí</v>
      </c>
      <c r="K93" s="22" t="str">
        <f>+VLOOKUP($I93,'Valorables - General'!$I$4:$L$96,3,)</f>
        <v>-</v>
      </c>
      <c r="L93" s="22" t="str">
        <f>+VLOOKUP($I93,'Valorables - General'!$I$4:$L$96,4,)</f>
        <v>No</v>
      </c>
      <c r="M93" s="67"/>
      <c r="N93" s="49">
        <v>0.15</v>
      </c>
      <c r="O93" s="114"/>
      <c r="P93" s="114"/>
      <c r="Q93" s="119"/>
      <c r="R93" s="111"/>
      <c r="S93" s="111"/>
      <c r="T93" s="111"/>
      <c r="U93" s="111"/>
      <c r="V93" s="48">
        <f>+N93*$O$90*$Q$90</f>
        <v>2.3659746000000002E-2</v>
      </c>
    </row>
    <row r="94" spans="2:22" ht="15" customHeight="1" x14ac:dyDescent="0.2">
      <c r="B94" s="112"/>
      <c r="C94" s="113"/>
      <c r="D94" s="22" t="s">
        <v>241</v>
      </c>
      <c r="E94" s="113" t="s">
        <v>160</v>
      </c>
      <c r="F94" s="113"/>
      <c r="G94" s="113"/>
      <c r="H94" s="22" t="s">
        <v>169</v>
      </c>
      <c r="I94" s="26" t="s">
        <v>160</v>
      </c>
      <c r="J94" s="96" t="str">
        <f>+VLOOKUP($I94,'Valorables - General'!$I$4:$L$96,2,)</f>
        <v>COMPARACIÓN ENTRE LAS SOLUCIONES OFERTADAS</v>
      </c>
      <c r="K94" s="97"/>
      <c r="L94" s="98"/>
      <c r="M94" s="67"/>
      <c r="N94" s="49">
        <v>1</v>
      </c>
      <c r="O94" s="114">
        <v>0.13619999999999999</v>
      </c>
      <c r="P94" s="114"/>
      <c r="Q94" s="119"/>
      <c r="R94" s="111">
        <f>+N94*M94</f>
        <v>0</v>
      </c>
      <c r="S94" s="111"/>
      <c r="T94" s="111"/>
      <c r="U94" s="111"/>
      <c r="V94" s="48">
        <f>+N94*$O$94*$Q$90</f>
        <v>3.5125980000000001E-2</v>
      </c>
    </row>
    <row r="95" spans="2:22" ht="15" customHeight="1" x14ac:dyDescent="0.2">
      <c r="B95" s="112"/>
      <c r="C95" s="113"/>
      <c r="D95" s="22" t="s">
        <v>242</v>
      </c>
      <c r="E95" s="113" t="s">
        <v>161</v>
      </c>
      <c r="F95" s="113"/>
      <c r="G95" s="113"/>
      <c r="H95" s="22" t="s">
        <v>253</v>
      </c>
      <c r="I95" s="26" t="s">
        <v>161</v>
      </c>
      <c r="J95" s="96" t="str">
        <f>+VLOOKUP($I95,'Valorables - General'!$I$4:$L$96,2,)</f>
        <v>COMPARACIÓN ENTRE LAS SOLUCIONES OFERTADAS</v>
      </c>
      <c r="K95" s="97"/>
      <c r="L95" s="98"/>
      <c r="M95" s="67"/>
      <c r="N95" s="49">
        <v>1</v>
      </c>
      <c r="O95" s="114">
        <v>0.1075</v>
      </c>
      <c r="P95" s="114"/>
      <c r="Q95" s="119"/>
      <c r="R95" s="111">
        <f>+N95*M95</f>
        <v>0</v>
      </c>
      <c r="S95" s="111"/>
      <c r="T95" s="111"/>
      <c r="U95" s="111"/>
      <c r="V95" s="48">
        <f>+N95*$O$95*$Q$90</f>
        <v>2.7724250000000002E-2</v>
      </c>
    </row>
    <row r="96" spans="2:22" ht="15" customHeight="1" x14ac:dyDescent="0.2">
      <c r="B96" s="112"/>
      <c r="C96" s="113"/>
      <c r="D96" s="22" t="s">
        <v>243</v>
      </c>
      <c r="E96" s="113" t="s">
        <v>162</v>
      </c>
      <c r="F96" s="113"/>
      <c r="G96" s="113"/>
      <c r="H96" s="22" t="s">
        <v>254</v>
      </c>
      <c r="I96" s="26" t="s">
        <v>162</v>
      </c>
      <c r="J96" s="96" t="str">
        <f>+VLOOKUP($I96,'Valorables - General'!$I$4:$L$96,2,)</f>
        <v>COMPARACIÓN ENTRE LAS SOLUCIONES OFERTADAS</v>
      </c>
      <c r="K96" s="97"/>
      <c r="L96" s="98"/>
      <c r="M96" s="67"/>
      <c r="N96" s="49">
        <v>1</v>
      </c>
      <c r="O96" s="114">
        <v>0.1447</v>
      </c>
      <c r="P96" s="114"/>
      <c r="Q96" s="119"/>
      <c r="R96" s="111">
        <f>+N96*M96</f>
        <v>0</v>
      </c>
      <c r="S96" s="111"/>
      <c r="T96" s="111"/>
      <c r="U96" s="111"/>
      <c r="V96" s="48">
        <f>+N96*$O$96*$Q$90</f>
        <v>3.7318129999999998E-2</v>
      </c>
    </row>
  </sheetData>
  <mergeCells count="155">
    <mergeCell ref="R48:R52"/>
    <mergeCell ref="O53:O59"/>
    <mergeCell ref="F53:F59"/>
    <mergeCell ref="G53:G59"/>
    <mergeCell ref="R53:R59"/>
    <mergeCell ref="F48:F52"/>
    <mergeCell ref="G48:G52"/>
    <mergeCell ref="S26:S33"/>
    <mergeCell ref="O26:O29"/>
    <mergeCell ref="F26:F29"/>
    <mergeCell ref="G26:G29"/>
    <mergeCell ref="F34:F42"/>
    <mergeCell ref="G34:G42"/>
    <mergeCell ref="R34:R42"/>
    <mergeCell ref="O43:O47"/>
    <mergeCell ref="F43:F47"/>
    <mergeCell ref="G43:G47"/>
    <mergeCell ref="R43:R47"/>
    <mergeCell ref="R26:R29"/>
    <mergeCell ref="O30:O33"/>
    <mergeCell ref="F30:F33"/>
    <mergeCell ref="G30:G33"/>
    <mergeCell ref="R30:R33"/>
    <mergeCell ref="J49:L49"/>
    <mergeCell ref="E96:G96"/>
    <mergeCell ref="F88:F89"/>
    <mergeCell ref="G88:G89"/>
    <mergeCell ref="R88:R89"/>
    <mergeCell ref="R81:R84"/>
    <mergeCell ref="R85:R87"/>
    <mergeCell ref="J95:L95"/>
    <mergeCell ref="J94:L94"/>
    <mergeCell ref="J85:L85"/>
    <mergeCell ref="J84:L84"/>
    <mergeCell ref="J83:L83"/>
    <mergeCell ref="J81:L81"/>
    <mergeCell ref="Q90:Q96"/>
    <mergeCell ref="B90:B96"/>
    <mergeCell ref="C90:C96"/>
    <mergeCell ref="T90:T96"/>
    <mergeCell ref="D90:D93"/>
    <mergeCell ref="E90:G93"/>
    <mergeCell ref="S81:S89"/>
    <mergeCell ref="O81:O84"/>
    <mergeCell ref="F81:F84"/>
    <mergeCell ref="G81:G84"/>
    <mergeCell ref="O85:O87"/>
    <mergeCell ref="F85:F87"/>
    <mergeCell ref="G85:G87"/>
    <mergeCell ref="O88:O89"/>
    <mergeCell ref="O90:P93"/>
    <mergeCell ref="R90:S93"/>
    <mergeCell ref="R94:S94"/>
    <mergeCell ref="R95:S95"/>
    <mergeCell ref="R96:S96"/>
    <mergeCell ref="O94:P94"/>
    <mergeCell ref="O95:P95"/>
    <mergeCell ref="O96:P96"/>
    <mergeCell ref="J96:L96"/>
    <mergeCell ref="E94:G94"/>
    <mergeCell ref="E95:G95"/>
    <mergeCell ref="R65:S68"/>
    <mergeCell ref="B75:B89"/>
    <mergeCell ref="C75:C89"/>
    <mergeCell ref="T75:T89"/>
    <mergeCell ref="P75:P80"/>
    <mergeCell ref="D75:D80"/>
    <mergeCell ref="E75:E80"/>
    <mergeCell ref="P81:P89"/>
    <mergeCell ref="D81:D89"/>
    <mergeCell ref="E81:E89"/>
    <mergeCell ref="S75:S80"/>
    <mergeCell ref="O75:O78"/>
    <mergeCell ref="F75:F78"/>
    <mergeCell ref="G75:G78"/>
    <mergeCell ref="R75:R78"/>
    <mergeCell ref="O79:O80"/>
    <mergeCell ref="F79:F80"/>
    <mergeCell ref="G79:G80"/>
    <mergeCell ref="R79:R80"/>
    <mergeCell ref="O65:P68"/>
    <mergeCell ref="O69:P74"/>
    <mergeCell ref="R69:S74"/>
    <mergeCell ref="F21:F24"/>
    <mergeCell ref="G21:G24"/>
    <mergeCell ref="R15:R20"/>
    <mergeCell ref="R21:R24"/>
    <mergeCell ref="Q61:Q74"/>
    <mergeCell ref="B61:B74"/>
    <mergeCell ref="C61:C74"/>
    <mergeCell ref="T61:T74"/>
    <mergeCell ref="D48:D60"/>
    <mergeCell ref="E48:E60"/>
    <mergeCell ref="S48:S60"/>
    <mergeCell ref="O48:O52"/>
    <mergeCell ref="D65:D68"/>
    <mergeCell ref="E65:G68"/>
    <mergeCell ref="D69:D74"/>
    <mergeCell ref="E69:G74"/>
    <mergeCell ref="D61:D62"/>
    <mergeCell ref="D63:D64"/>
    <mergeCell ref="E63:G64"/>
    <mergeCell ref="E61:G62"/>
    <mergeCell ref="O61:P62"/>
    <mergeCell ref="R61:S62"/>
    <mergeCell ref="O63:P64"/>
    <mergeCell ref="R63:S64"/>
    <mergeCell ref="B4:B60"/>
    <mergeCell ref="C4:C60"/>
    <mergeCell ref="T4:T60"/>
    <mergeCell ref="P4:P11"/>
    <mergeCell ref="P12:P14"/>
    <mergeCell ref="P48:P60"/>
    <mergeCell ref="Q75:Q89"/>
    <mergeCell ref="P34:P47"/>
    <mergeCell ref="D34:D47"/>
    <mergeCell ref="E34:E47"/>
    <mergeCell ref="S34:S47"/>
    <mergeCell ref="O34:O42"/>
    <mergeCell ref="P26:P33"/>
    <mergeCell ref="D26:D33"/>
    <mergeCell ref="E26:E33"/>
    <mergeCell ref="R4:R6"/>
    <mergeCell ref="O8:O9"/>
    <mergeCell ref="F8:F9"/>
    <mergeCell ref="G8:G9"/>
    <mergeCell ref="R8:R9"/>
    <mergeCell ref="O10:O11"/>
    <mergeCell ref="F10:F11"/>
    <mergeCell ref="G10:G11"/>
    <mergeCell ref="R10:R11"/>
    <mergeCell ref="J57:L57"/>
    <mergeCell ref="D4:D11"/>
    <mergeCell ref="E4:E11"/>
    <mergeCell ref="S4:S11"/>
    <mergeCell ref="O4:O6"/>
    <mergeCell ref="F4:F6"/>
    <mergeCell ref="G4:G6"/>
    <mergeCell ref="U4:U96"/>
    <mergeCell ref="Q4:Q60"/>
    <mergeCell ref="R13:R14"/>
    <mergeCell ref="P15:P25"/>
    <mergeCell ref="D15:D25"/>
    <mergeCell ref="E15:E25"/>
    <mergeCell ref="S15:S25"/>
    <mergeCell ref="D12:D14"/>
    <mergeCell ref="E12:E14"/>
    <mergeCell ref="S12:S14"/>
    <mergeCell ref="O13:O14"/>
    <mergeCell ref="F13:F14"/>
    <mergeCell ref="G13:G14"/>
    <mergeCell ref="F15:F20"/>
    <mergeCell ref="G15:G20"/>
    <mergeCell ref="O15:O20"/>
    <mergeCell ref="O21:O24"/>
  </mergeCells>
  <phoneticPr fontId="3" type="noConversion"/>
  <conditionalFormatting sqref="V4:V96">
    <cfRule type="colorScale" priority="4">
      <colorScale>
        <cfvo type="min"/>
        <cfvo type="max"/>
        <color rgb="FFFCFCFF"/>
        <color rgb="FF63BE7B"/>
      </colorScale>
    </cfRule>
  </conditionalFormatting>
  <conditionalFormatting sqref="M4:M96">
    <cfRule type="colorScale" priority="1">
      <colorScale>
        <cfvo type="min"/>
        <cfvo type="max"/>
        <color rgb="FFFCFCFF"/>
        <color rgb="FF63BE7B"/>
      </colorScale>
    </cfRule>
  </conditionalFormatting>
  <dataValidations disablePrompts="1" count="1">
    <dataValidation type="list" allowBlank="1" showInputMessage="1" showErrorMessage="1" sqref="M4:M96" xr:uid="{DC25A218-CEFF-4A24-9B6C-2B4C0BDF6653}">
      <formula1>"0, 2,5, 5"</formula1>
    </dataValidation>
  </dataValidations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A4AD41720F7240A19C543B68A5C321" ma:contentTypeVersion="4" ma:contentTypeDescription="Crear nuevo documento." ma:contentTypeScope="" ma:versionID="5c1e3d03932b4aa926f6e9628b324cbc">
  <xsd:schema xmlns:xsd="http://www.w3.org/2001/XMLSchema" xmlns:xs="http://www.w3.org/2001/XMLSchema" xmlns:p="http://schemas.microsoft.com/office/2006/metadata/properties" xmlns:ns2="c0535432-b92f-40b7-a087-81f1acdfb815" targetNamespace="http://schemas.microsoft.com/office/2006/metadata/properties" ma:root="true" ma:fieldsID="0480084ab9fefaa1e8c9d341578bb9ab" ns2:_="">
    <xsd:import namespace="c0535432-b92f-40b7-a087-81f1acdfb8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35432-b92f-40b7-a087-81f1acdfb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194C7D-2C1F-4424-9F36-1C31604EF0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90D31-FFBE-42E2-ADE1-E5D84914C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535432-b92f-40b7-a087-81f1acdfb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201DC9-3A43-450F-9815-1F91AB6923D0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c0535432-b92f-40b7-a087-81f1acdfb81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Mínimos</vt:lpstr>
      <vt:lpstr>Valorables - General</vt:lpstr>
      <vt:lpstr>Valorables - Sub1</vt:lpstr>
      <vt:lpstr>Valorables - Sub2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 Alcalde</dc:creator>
  <cp:lastModifiedBy>Julio de la Cueva</cp:lastModifiedBy>
  <dcterms:created xsi:type="dcterms:W3CDTF">2015-06-05T18:19:34Z</dcterms:created>
  <dcterms:modified xsi:type="dcterms:W3CDTF">2021-06-16T11:30:18Z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0x01010084A4AD41720F7240A19C543B68A5C321</vt:lpwstr>
  </property>
</Properties>
</file>